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976" firstSheet="2" activeTab="5"/>
  </bookViews>
  <sheets>
    <sheet name="BS comparative" sheetId="1" r:id="rId1"/>
    <sheet name="I&amp;E  H1(10-11)" sheetId="2" r:id="rId2"/>
    <sheet name="BS sch." sheetId="3" r:id="rId3"/>
    <sheet name="Sch Q2,H1,Mar 2010" sheetId="4" r:id="rId4"/>
    <sheet name="Depre 30.09.10" sheetId="5" r:id="rId5"/>
    <sheet name="Sheet1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Mr.TT</author>
  </authors>
  <commentList>
    <comment ref="D20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Advances+Deposit asset
</t>
        </r>
      </text>
    </comment>
    <comment ref="F20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Advances+Deposit asset</t>
        </r>
      </text>
    </comment>
    <comment ref="D23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add provision for it
</t>
        </r>
      </text>
    </comment>
    <comment ref="F23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add provision for it
</t>
        </r>
      </text>
    </comment>
  </commentList>
</comments>
</file>

<file path=xl/comments4.xml><?xml version="1.0" encoding="utf-8"?>
<comments xmlns="http://schemas.openxmlformats.org/spreadsheetml/2006/main">
  <authors>
    <author>accounts6</author>
  </authors>
  <commentList>
    <comment ref="C33" authorId="0">
      <text>
        <r>
          <rPr>
            <b/>
            <sz val="8"/>
            <rFont val="Tahoma"/>
            <family val="0"/>
          </rPr>
          <t>accounts6:</t>
        </r>
        <r>
          <rPr>
            <sz val="8"/>
            <rFont val="Tahoma"/>
            <family val="0"/>
          </rPr>
          <t xml:space="preserve">
Sch.X!!:- Opening Stock+Purchase- closing stock
</t>
        </r>
      </text>
    </comment>
  </commentList>
</comments>
</file>

<file path=xl/sharedStrings.xml><?xml version="1.0" encoding="utf-8"?>
<sst xmlns="http://schemas.openxmlformats.org/spreadsheetml/2006/main" count="808" uniqueCount="517">
  <si>
    <t>KERALA BOOKS 2010-11</t>
  </si>
  <si>
    <t>Particulars</t>
  </si>
  <si>
    <t>Trading Account  :</t>
  </si>
  <si>
    <t>Sales Accounts</t>
  </si>
  <si>
    <t>Misc. Income</t>
  </si>
  <si>
    <t>Printed Material</t>
  </si>
  <si>
    <t>Printing Charge</t>
  </si>
  <si>
    <t>SALE OF NOTE BOOK</t>
  </si>
  <si>
    <t>SALEOF WASTE PAPER</t>
  </si>
  <si>
    <t>Direct Incomes</t>
  </si>
  <si>
    <t>Cost of Sales :</t>
  </si>
  <si>
    <t>Opening Stock</t>
  </si>
  <si>
    <t>Add: Purchase Accounts</t>
  </si>
  <si>
    <t>Less: Closing Stock</t>
  </si>
  <si>
    <t>Direct Expenses</t>
  </si>
  <si>
    <t>Power,Light and Water Charges</t>
  </si>
  <si>
    <t>Staff Cost</t>
  </si>
  <si>
    <t>Staff Welfare Expenses</t>
  </si>
  <si>
    <t>Electrical Inspection Fees</t>
  </si>
  <si>
    <t>ELECTRICITY CHARGES</t>
  </si>
  <si>
    <t>FREIGHT CHARGES</t>
  </si>
  <si>
    <t>HONARARIUM</t>
  </si>
  <si>
    <t>Job Work</t>
  </si>
  <si>
    <t>Loading and Un Loading  Charges</t>
  </si>
  <si>
    <t>PERFORMANCE ALLOWANCE</t>
  </si>
  <si>
    <t>PIECE WORK</t>
  </si>
  <si>
    <t>SUBSISTANCE ALLOWANCE</t>
  </si>
  <si>
    <t>Gross Profit :</t>
  </si>
  <si>
    <t>Income Statement :</t>
  </si>
  <si>
    <t>Indirect Incomes</t>
  </si>
  <si>
    <t>CCB PCO TELEPHONE CHARGES</t>
  </si>
  <si>
    <t>CMS RECOVERY</t>
  </si>
  <si>
    <t>DISCOUNT</t>
  </si>
  <si>
    <t>Forfeiture of E M D</t>
  </si>
  <si>
    <t>GUEST HOUSE RENT</t>
  </si>
  <si>
    <t>INTEREST ON KBPS HBA</t>
  </si>
  <si>
    <t>INTEREST RECEIVED</t>
  </si>
  <si>
    <t>PENALTY (Recovery)</t>
  </si>
  <si>
    <t>RENT RECEOVED FROM K B P E CO OP SOCIETY</t>
  </si>
  <si>
    <t>STAMP PAPER</t>
  </si>
  <si>
    <t>SUSPENSE A/C</t>
  </si>
  <si>
    <t>TELEPHONE RECOVERY</t>
  </si>
  <si>
    <t>TENDER FORM</t>
  </si>
  <si>
    <t>TRAINING AND VISIT</t>
  </si>
  <si>
    <t>Indirect Expenses</t>
  </si>
  <si>
    <t>Office and Miscellaneous Expense</t>
  </si>
  <si>
    <t>Postage,Telegram and Telephone Charges</t>
  </si>
  <si>
    <t>Proffetional Charge</t>
  </si>
  <si>
    <t>Repairs and Maintenance</t>
  </si>
  <si>
    <t>Vehicle Running and Maintenance</t>
  </si>
  <si>
    <t>ADVERTISEMENT EXPENSES</t>
  </si>
  <si>
    <t>BANK CHARGES</t>
  </si>
  <si>
    <t>CPF Administrative Charges</t>
  </si>
  <si>
    <t>CPF EMPLOYERS CONTRIBUTION</t>
  </si>
  <si>
    <t>DEBIT/CREDIT BALANCE WRITTEN OFF</t>
  </si>
  <si>
    <t>Employees Deposit Linked Insurance (EDLI0</t>
  </si>
  <si>
    <t>FLOWER SHOW EXPENSES</t>
  </si>
  <si>
    <t>Godown Rent</t>
  </si>
  <si>
    <t>Insurance on Paper Godown</t>
  </si>
  <si>
    <t>Medical Insurance</t>
  </si>
  <si>
    <t>Miscellaneous Expense</t>
  </si>
  <si>
    <t>ONAM GIFT</t>
  </si>
  <si>
    <t>Packing Charges(Waste Paper)</t>
  </si>
  <si>
    <t>PETROL EXPENSES</t>
  </si>
  <si>
    <t>Printing and Stationery</t>
  </si>
  <si>
    <t>PROFESSIONAL CHARGES</t>
  </si>
  <si>
    <t>RATES AND TAXES</t>
  </si>
  <si>
    <t>Repairs &amp;Maint.  of Computer and Accessories</t>
  </si>
  <si>
    <t>REPAIRS TO VEHICLE</t>
  </si>
  <si>
    <t>RETAINER  FEE</t>
  </si>
  <si>
    <t>SECURITY CHARGES</t>
  </si>
  <si>
    <t>State Warehousing Corporation</t>
  </si>
  <si>
    <t>Text Book Loading  &amp; Unloading   Charge</t>
  </si>
  <si>
    <t>TRANSPORTATION CHARGES</t>
  </si>
  <si>
    <t>Transportation Charges (Text Books)</t>
  </si>
  <si>
    <t>TRAVELLING EXPENSES</t>
  </si>
  <si>
    <t>UNIFORM CLOTH</t>
  </si>
  <si>
    <t>VEHICLE INSURANCE</t>
  </si>
  <si>
    <t>WEBSITE</t>
  </si>
  <si>
    <t>Nett Profit :</t>
  </si>
  <si>
    <t>KERALA BOOKS 2009-10</t>
  </si>
  <si>
    <t>1-Apr-2009 to 30-Sep-2009</t>
  </si>
  <si>
    <t>Carriage Inwords</t>
  </si>
  <si>
    <t>Courier Charge</t>
  </si>
  <si>
    <t>DAILY WAGES</t>
  </si>
  <si>
    <t>GRADE PROM. ARREAR</t>
  </si>
  <si>
    <t>OFFICE, FACTORY&amp; MISC. EXPENSES</t>
  </si>
  <si>
    <t>Pay Revision Arrear</t>
  </si>
  <si>
    <t>PERFORMANCE ALLOWANCE -2009</t>
  </si>
  <si>
    <t>Performance Allowance 2010</t>
  </si>
  <si>
    <t>PRIOR PERIOD EXPENSES</t>
  </si>
  <si>
    <t>Prior Period Expenses Payable</t>
  </si>
  <si>
    <t>Raw Materials, Stores, Spares &amp; Tools Consumed</t>
  </si>
  <si>
    <t>RENT ON LAND AND BUILDINGS</t>
  </si>
  <si>
    <t>Salaries and Allowances</t>
  </si>
  <si>
    <t>SPECIAL ALLOWANCE</t>
  </si>
  <si>
    <t>FORFEITED  S D A/C</t>
  </si>
  <si>
    <t>Interest on Eectricity Deposit</t>
  </si>
  <si>
    <t>INTEREST ON F D  -BANK OF BARODA</t>
  </si>
  <si>
    <t>INTEREST ON F D R (UBI)</t>
  </si>
  <si>
    <t>INTEREST ON UNION BANK F D R ACCOUNT</t>
  </si>
  <si>
    <t>Annual Maintance Contract Charges</t>
  </si>
  <si>
    <t>Audit Fees</t>
  </si>
  <si>
    <t>BONUS 2009</t>
  </si>
  <si>
    <t>BUILDING TAX</t>
  </si>
  <si>
    <t>CANTEEN EXPENDITURE</t>
  </si>
  <si>
    <t>CHARGE ALLOWANCE</t>
  </si>
  <si>
    <t>CPF Canteen Employer Cont</t>
  </si>
  <si>
    <t>DA ARREARS</t>
  </si>
  <si>
    <t>Depreciation</t>
  </si>
  <si>
    <t>DTP and Designing Charges</t>
  </si>
  <si>
    <t>EWA EMPLOYER CONTRIBUTION</t>
  </si>
  <si>
    <t>EX-GRATIA -2009</t>
  </si>
  <si>
    <t>FIRE INSURANCE</t>
  </si>
  <si>
    <t>GARDENING EXPENSES</t>
  </si>
  <si>
    <t>GROUP GRATUITY PREMIUM</t>
  </si>
  <si>
    <t>INTEREST SUBSIDY</t>
  </si>
  <si>
    <t>INTERNAL AUDIT FEE</t>
  </si>
  <si>
    <t>Internet Subscription</t>
  </si>
  <si>
    <t>LEGAL EXPENSES</t>
  </si>
  <si>
    <t>MEDICAL EXPENSES</t>
  </si>
  <si>
    <t>MEDICAL REIMBURSEMENT</t>
  </si>
  <si>
    <t>News Paper and Periodicals</t>
  </si>
  <si>
    <t>OFFICERS'S QUARTERS EXPENSES</t>
  </si>
  <si>
    <t>Packing Charges Payable</t>
  </si>
  <si>
    <t>Packing,Loading &amp; Transporation/Forwarding Charges</t>
  </si>
  <si>
    <t>PENALTY ON CPF</t>
  </si>
  <si>
    <t>POSTAGE AND TELEGRAM</t>
  </si>
  <si>
    <t>REPAIRS AND MAINTENANCE</t>
  </si>
  <si>
    <t>REPAIRS TO BUILDING</t>
  </si>
  <si>
    <t>REPAIRS TO PLANT AND MACHINERY</t>
  </si>
  <si>
    <t>ROUND OFF</t>
  </si>
  <si>
    <t>SEND OFF FUND (Management Cont.)</t>
  </si>
  <si>
    <t>Service Charge</t>
  </si>
  <si>
    <t>STITCHING CHARGES</t>
  </si>
  <si>
    <t>SUBSCRIPTION AND CONTRIBUTIONS</t>
  </si>
  <si>
    <t>SUNDRY DEBIT/CREDIT BALANCE WRITTEN OFF</t>
  </si>
  <si>
    <t>SURRENDER LEAVE SALARY</t>
  </si>
  <si>
    <t>TAX AUDIT FEES</t>
  </si>
  <si>
    <t>TELEPHONE CHARGES</t>
  </si>
  <si>
    <t>TRAINING PROGRAMME</t>
  </si>
  <si>
    <t>Tranportation of Text Book</t>
  </si>
  <si>
    <t>WATER CHARGES</t>
  </si>
  <si>
    <t>Workmen's Compensation</t>
  </si>
  <si>
    <t>Income</t>
  </si>
  <si>
    <t>Other income</t>
  </si>
  <si>
    <t>Expendirure</t>
  </si>
  <si>
    <t>Materials and Stores Consumed</t>
  </si>
  <si>
    <t xml:space="preserve">   Administrative expenses</t>
  </si>
  <si>
    <t>Manufacturing  expense</t>
  </si>
  <si>
    <t>SCH</t>
  </si>
  <si>
    <t>XI</t>
  </si>
  <si>
    <t>XII</t>
  </si>
  <si>
    <t>XIII</t>
  </si>
  <si>
    <t>XIV</t>
  </si>
  <si>
    <t>IV</t>
  </si>
  <si>
    <t>ALUMINIUM PLATES</t>
  </si>
  <si>
    <t>BINDING MATERIALS</t>
  </si>
  <si>
    <t>CHEMICALS AND SUNDRY ARTICLES</t>
  </si>
  <si>
    <t>DAMPENING ROLLER HOSES</t>
  </si>
  <si>
    <t>ELECTRICAL GOODS</t>
  </si>
  <si>
    <t>Miscellaneous Stores</t>
  </si>
  <si>
    <t>PAPER</t>
  </si>
  <si>
    <t>PRINTING INK AND ALLIED PRODUCTS</t>
  </si>
  <si>
    <t>REPRODUCTION FILM</t>
  </si>
  <si>
    <t>RUBBER BLANKETS</t>
  </si>
  <si>
    <t>Spares (Local)</t>
  </si>
  <si>
    <t>TOOLS AND IMPLEMENTS</t>
  </si>
  <si>
    <t>1-Apr-2010 to 31-Oct-2010</t>
  </si>
  <si>
    <t>ARTISTS GOODS</t>
  </si>
  <si>
    <t>Astrollen Sheet</t>
  </si>
  <si>
    <t>Special Print Material</t>
  </si>
  <si>
    <t>Profit before tax</t>
  </si>
  <si>
    <t>Less Income tax Provision</t>
  </si>
  <si>
    <t>Net Profit</t>
  </si>
  <si>
    <t>Sch- XI</t>
  </si>
  <si>
    <t>Sch- XII</t>
  </si>
  <si>
    <t>Sch- XIII</t>
  </si>
  <si>
    <t>Manufacturing exp</t>
  </si>
  <si>
    <t>Sch- XIV</t>
  </si>
  <si>
    <t>APPRENTICE STIPEND</t>
  </si>
  <si>
    <t>Raw materials</t>
  </si>
  <si>
    <t>31/03/2010</t>
  </si>
  <si>
    <t>30/09/10</t>
  </si>
  <si>
    <t>Forfeiture SD a/c</t>
  </si>
  <si>
    <t>INTEREST ON ELECTRICTY DEPOSIT</t>
  </si>
  <si>
    <t>PRINTING AND STATIONERY</t>
  </si>
  <si>
    <t>Opening stock</t>
  </si>
  <si>
    <t>Closing stock</t>
  </si>
  <si>
    <t>PURCHASE @4%</t>
  </si>
  <si>
    <t>Other Incomes</t>
  </si>
  <si>
    <t xml:space="preserve">Quarter ending </t>
  </si>
  <si>
    <t>30.09.2010</t>
  </si>
  <si>
    <t>30.09.2009</t>
  </si>
  <si>
    <t xml:space="preserve">Half Year ending </t>
  </si>
  <si>
    <t>30/09/09</t>
  </si>
  <si>
    <t>RENT RECEOVED FROM K B P E 
CO OP SOCIETY</t>
  </si>
  <si>
    <t>INTEREST ON UNION BANK F D 
R ACCOUNT</t>
  </si>
  <si>
    <t>31.03.10</t>
  </si>
  <si>
    <t>Gratuity to Canteen Employees 
Advance</t>
  </si>
  <si>
    <t>Raw Materials, Stores, Spares
 &amp; Tools Consumed</t>
  </si>
  <si>
    <t>Employees Deposit Linked Insurance 
(EDLI0</t>
  </si>
  <si>
    <t>Increase / decrease in stock in trade and WIP</t>
  </si>
  <si>
    <t>Purchase</t>
  </si>
  <si>
    <t>Year ending
 31/03/10 ( Un Audited)</t>
  </si>
  <si>
    <t>Opening stock on 01/04/10</t>
  </si>
  <si>
    <t>Closing on 30/09/10</t>
  </si>
  <si>
    <t>A</t>
  </si>
  <si>
    <t>B</t>
  </si>
  <si>
    <t>C</t>
  </si>
  <si>
    <t>D</t>
  </si>
  <si>
    <t>Paper</t>
  </si>
  <si>
    <t>Spares &amp; misce</t>
  </si>
  <si>
    <t>F</t>
  </si>
  <si>
    <t>K</t>
  </si>
  <si>
    <t>Electrical goods</t>
  </si>
  <si>
    <t>Tools and implement</t>
  </si>
  <si>
    <t>uniform clothe</t>
  </si>
  <si>
    <t>Total</t>
  </si>
  <si>
    <t>Material consumed</t>
  </si>
  <si>
    <t>XV</t>
  </si>
  <si>
    <t>Sch- XV</t>
  </si>
  <si>
    <t>Openin stock in trade and WIP</t>
  </si>
  <si>
    <t>Closing stock in trade and WIP</t>
  </si>
  <si>
    <t>Capital Account</t>
  </si>
  <si>
    <t>Reserves &amp; Surplus</t>
  </si>
  <si>
    <t>ACID STORAGE TANK</t>
  </si>
  <si>
    <t>ADDITION TO BUILDING</t>
  </si>
  <si>
    <t>Air Conditioner</t>
  </si>
  <si>
    <t>Ambulance  - Maruti Omni</t>
  </si>
  <si>
    <t>BOREWELL</t>
  </si>
  <si>
    <t>CANTEEN BLOCK</t>
  </si>
  <si>
    <t>GOVT. OF KERALA LOAN - HMT</t>
  </si>
  <si>
    <t>CANTEEN FURNITURE</t>
  </si>
  <si>
    <t>GOVT. OF KERALA LOAN - MULLER MARTINI</t>
  </si>
  <si>
    <t>COMPOSING ROOM EQUIPMENTS</t>
  </si>
  <si>
    <t>GOVT. OF KERALA LOAN - PLAN - 1990-91</t>
  </si>
  <si>
    <t>COMPUTER  AND ACESSORIES</t>
  </si>
  <si>
    <t>GRANT FROM GOVT. OF INDIA</t>
  </si>
  <si>
    <t>COMPUTER SOFTWARE</t>
  </si>
  <si>
    <t>GRANT FROM GOVT OF KERALA</t>
  </si>
  <si>
    <t>CYCLE</t>
  </si>
  <si>
    <t>INTEREST ACCRUED ON PERMANENT CAPITAL LOAN</t>
  </si>
  <si>
    <t>DEPRECIATION FUND</t>
  </si>
  <si>
    <t>ELECTRICAL FITTINGS</t>
  </si>
  <si>
    <t>PROVISION FOR INTEREST (HARRIS)</t>
  </si>
  <si>
    <t>ELECTRICAL INSTALLATION</t>
  </si>
  <si>
    <t>PROVISION FOR INTEREST - HMT</t>
  </si>
  <si>
    <t>FACTORY EQUIPMENTS</t>
  </si>
  <si>
    <t>PROVISION FOR INTEREST - MULLER MARTINI</t>
  </si>
  <si>
    <t>FIRE FIGHTING EQUIPMENTS</t>
  </si>
  <si>
    <t>PROVISION FOR INTEREST - PLAN - 1990-91</t>
  </si>
  <si>
    <t>Provision for Penal Interest(HARRIS)</t>
  </si>
  <si>
    <t>FURNITURE</t>
  </si>
  <si>
    <t>Provision for Penal Interest(HMT)</t>
  </si>
  <si>
    <t>GARDENERS SHED</t>
  </si>
  <si>
    <t>Provision for Penal Interest(MullerMartin)</t>
  </si>
  <si>
    <t>GARDENING EQUIPMENT</t>
  </si>
  <si>
    <t>Provision Forpenal Interest(Permanent Capital Loan)</t>
  </si>
  <si>
    <t>HMT 436 Four Colour Printing Machine</t>
  </si>
  <si>
    <t>Provision for Penal Interest(Plan 90-90)</t>
  </si>
  <si>
    <t>LAND DEVELOPMENT EXPENDITURE</t>
  </si>
  <si>
    <t>Current Liabilities</t>
  </si>
  <si>
    <t>LIBRARY</t>
  </si>
  <si>
    <t>MOTOR VEHICLE</t>
  </si>
  <si>
    <t>Provisions</t>
  </si>
  <si>
    <t>OFFICE EQUIPMENTS</t>
  </si>
  <si>
    <t>Sundry Creditors</t>
  </si>
  <si>
    <t>Advance From Customers</t>
  </si>
  <si>
    <t>PAPER STORAGE PLATFORM</t>
  </si>
  <si>
    <t>Advance From Suppliers ( for Services)</t>
  </si>
  <si>
    <t>PLANT AND MACHINERY</t>
  </si>
  <si>
    <t>Expenses Payable</t>
  </si>
  <si>
    <t>PLANT AND MACHINERY INST. BUT NOT IN USE</t>
  </si>
  <si>
    <t>Other Credit Balance</t>
  </si>
  <si>
    <t>PROCESS ROOM EQUIPMENTS</t>
  </si>
  <si>
    <t>Sign Board</t>
  </si>
  <si>
    <t>TELEPHONE Installation</t>
  </si>
  <si>
    <t>DPI FOR GUNNY</t>
  </si>
  <si>
    <t>WATER COOLER</t>
  </si>
  <si>
    <t>DPI(TEXT BOOK PAPER ACCOUNT</t>
  </si>
  <si>
    <t>WATER SUPPLY WORKS</t>
  </si>
  <si>
    <t>Earnest Money Deposit</t>
  </si>
  <si>
    <t>WEIGH BRIDGE</t>
  </si>
  <si>
    <t>ESI FUND</t>
  </si>
  <si>
    <t>GOVT. OF KERALA ACCOUNT (WASTE PAPER)</t>
  </si>
  <si>
    <t>Advances</t>
  </si>
  <si>
    <t>KBPE COOP SOCIETY ( BLDG)</t>
  </si>
  <si>
    <t>KERALA LABOUR WELFARE FUND BOARD</t>
  </si>
  <si>
    <t>Sundry Debtors</t>
  </si>
  <si>
    <t>Provision for Bonus</t>
  </si>
  <si>
    <t>REBATE TO DPI</t>
  </si>
  <si>
    <t>SECURITY DEPOSIT</t>
  </si>
  <si>
    <t>FESTIVAL ADVANCE 2009</t>
  </si>
  <si>
    <t>Income Tax Deducted at Source (Asset)</t>
  </si>
  <si>
    <t>PREPAID EXPENSES</t>
  </si>
  <si>
    <t>Rent Deposit</t>
  </si>
  <si>
    <t>T.V.SUNDARAN</t>
  </si>
  <si>
    <t>PARTICULARS</t>
  </si>
  <si>
    <t>Permanent Capital Loan</t>
  </si>
  <si>
    <t xml:space="preserve">                                   KERALA BOOKS AND PUBLICATIONS SOCIETY : 2010-11</t>
  </si>
  <si>
    <t>SCHEDULE - IV   FIXED ASSETS</t>
  </si>
  <si>
    <t>Description</t>
  </si>
  <si>
    <t xml:space="preserve">Gross block </t>
  </si>
  <si>
    <t xml:space="preserve">Net block </t>
  </si>
  <si>
    <t xml:space="preserve">As on </t>
  </si>
  <si>
    <t>During the year</t>
  </si>
  <si>
    <t xml:space="preserve">Rate </t>
  </si>
  <si>
    <t>Up to</t>
  </si>
  <si>
    <t xml:space="preserve">For the </t>
  </si>
  <si>
    <t xml:space="preserve">Up to </t>
  </si>
  <si>
    <t>01.04.10</t>
  </si>
  <si>
    <t xml:space="preserve">Additions </t>
  </si>
  <si>
    <t>Deletions</t>
  </si>
  <si>
    <t>30.09.10</t>
  </si>
  <si>
    <t>year (30/09/10)</t>
  </si>
  <si>
    <t>Year</t>
  </si>
  <si>
    <t>30.09.09</t>
  </si>
  <si>
    <t>Land and buildings:</t>
  </si>
  <si>
    <t>Land development expenditure</t>
  </si>
  <si>
    <t>Acid storage tank</t>
  </si>
  <si>
    <t>Canteen block</t>
  </si>
  <si>
    <t>Gardeners shed</t>
  </si>
  <si>
    <t>Paper storage platform</t>
  </si>
  <si>
    <t>Water supply works</t>
  </si>
  <si>
    <t xml:space="preserve">Addition to building </t>
  </si>
  <si>
    <t>Paper Store Godown</t>
  </si>
  <si>
    <t>Plant and machinery:</t>
  </si>
  <si>
    <t>Fire fighting equipments</t>
  </si>
  <si>
    <t>Process room equipments</t>
  </si>
  <si>
    <t>Composing room equipments</t>
  </si>
  <si>
    <t>Plant and machinery</t>
  </si>
  <si>
    <t xml:space="preserve"> HMT 436 Four colour -</t>
  </si>
  <si>
    <t>printing machine</t>
  </si>
  <si>
    <t>Factory equipments</t>
  </si>
  <si>
    <t>Electrical installation</t>
  </si>
  <si>
    <t>Weigh bridge</t>
  </si>
  <si>
    <t>Plant and machinery installed</t>
  </si>
  <si>
    <t xml:space="preserve">                         but not in use</t>
  </si>
  <si>
    <t>Air conditioner</t>
  </si>
  <si>
    <t>Telephone installation</t>
  </si>
  <si>
    <t>Water Cooler</t>
  </si>
  <si>
    <t>Office and other equipments</t>
  </si>
  <si>
    <t>Computer &amp;Accessories</t>
  </si>
  <si>
    <t>Computer Software</t>
  </si>
  <si>
    <t>Furniture and fixtures:</t>
  </si>
  <si>
    <t>Sign board</t>
  </si>
  <si>
    <t>Electrical fittings</t>
  </si>
  <si>
    <t>Furniture and fittings</t>
  </si>
  <si>
    <t>Canteen  furniture</t>
  </si>
  <si>
    <t>Other assets:</t>
  </si>
  <si>
    <t>Library</t>
  </si>
  <si>
    <t>Borewell</t>
  </si>
  <si>
    <t>Gardening Equipment</t>
  </si>
  <si>
    <t>Vehicles:</t>
  </si>
  <si>
    <t>Ambulance - Maruti Omni</t>
  </si>
  <si>
    <t>Motor vehicle</t>
  </si>
  <si>
    <t>Cycle</t>
  </si>
  <si>
    <t xml:space="preserve">                           Total</t>
  </si>
  <si>
    <t>Fixed Asset</t>
  </si>
  <si>
    <t>Shares in KBP Employees -Co- operative
 Society</t>
  </si>
  <si>
    <t>Current Assets Loans &amp; Advances</t>
  </si>
  <si>
    <t xml:space="preserve">Inventories </t>
  </si>
  <si>
    <t>Cash and Bank Balances</t>
  </si>
  <si>
    <t>Loans &amp; Advances</t>
  </si>
  <si>
    <t>Less : Current Liabilities &amp; Provisions</t>
  </si>
  <si>
    <t>Loan Liability</t>
  </si>
  <si>
    <t>Current liability</t>
  </si>
  <si>
    <t>Sources of Fund</t>
  </si>
  <si>
    <t>Investment</t>
  </si>
  <si>
    <t>Net Current Assest</t>
  </si>
  <si>
    <t>Miscelleneious Stores&amp; spares</t>
  </si>
  <si>
    <t>SCHEDULES</t>
  </si>
  <si>
    <t xml:space="preserve">SCH - I  </t>
  </si>
  <si>
    <t>SCH- II</t>
  </si>
  <si>
    <t>SCH- III</t>
  </si>
  <si>
    <t>Loans</t>
  </si>
  <si>
    <t>SCH- IV</t>
  </si>
  <si>
    <t>PAPER STOCK GODOWN</t>
  </si>
  <si>
    <t>I</t>
  </si>
  <si>
    <t>II</t>
  </si>
  <si>
    <t>YEAR ENDED</t>
  </si>
  <si>
    <t>SCH- V</t>
  </si>
  <si>
    <t>INVENTORIES</t>
  </si>
  <si>
    <t>Printing Material including printing charges</t>
  </si>
  <si>
    <t>SCH- VI</t>
  </si>
  <si>
    <t>AGRICULTURAL OFFICE</t>
  </si>
  <si>
    <t>ANIMAL DISEASE CONTROL PROJECT</t>
  </si>
  <si>
    <t>ANIMAL HUSBANDARY DEPARTMENT</t>
  </si>
  <si>
    <t>ATTAPPADY HILLS AREA DEVELOPMENT SOCIETY</t>
  </si>
  <si>
    <t>BAR COUNCIL OF KERALA</t>
  </si>
  <si>
    <t>BOARD OF PUBLIC EXAMINATIONS</t>
  </si>
  <si>
    <t>CHIEF DISEASE INVESTIGATION OFFICER</t>
  </si>
  <si>
    <t>CHILD DEVELOPMENT CENTRE</t>
  </si>
  <si>
    <t>CLEAN KERALA MISIION</t>
  </si>
  <si>
    <t>COCHIN UNIVERSITY OF SCIENCE &amp; TECHNOLOGY</t>
  </si>
  <si>
    <t>COMMISSIONER FOR GOVT  EXAMS</t>
  </si>
  <si>
    <t>COMMISSIONER OF COMMERCIAL TAXES, TVM</t>
  </si>
  <si>
    <t>DAIRY DEVELOPMENT DEPARTMENT</t>
  </si>
  <si>
    <t>DEPARTMENT OF POSTS</t>
  </si>
  <si>
    <t>DIRECTORATE OF ARCHIVES</t>
  </si>
  <si>
    <t>DIRECTOR HIGHER SECONDARY/SCERT</t>
  </si>
  <si>
    <t>DIRECTOR OF HEALTH SERVICES</t>
  </si>
  <si>
    <t>Director of Public Instruction</t>
  </si>
  <si>
    <t>Director of State Lotteries</t>
  </si>
  <si>
    <t>DISTRICT RURAL DEVELOPMENT AGENCY</t>
  </si>
  <si>
    <t>DISTRICT SUPPLY OFFICER</t>
  </si>
  <si>
    <t>Farm Information Bureau</t>
  </si>
  <si>
    <t>FISHERIES JOINT DIRECTOR OFFICE</t>
  </si>
  <si>
    <t>FORESTRY INFORMATION BUREAU</t>
  </si>
  <si>
    <t>GOVERNMENT PRESS, KAKKANAD</t>
  </si>
  <si>
    <t>HINDUSTAN NEWSPRINT LIMITED</t>
  </si>
  <si>
    <t>INFORMATION KERALA MISSION</t>
  </si>
  <si>
    <t>JAYA CUTTING WORKS</t>
  </si>
  <si>
    <t>KANNUR UNIVERSITY</t>
  </si>
  <si>
    <t>Kerala Institute of Local Administration</t>
  </si>
  <si>
    <t>KERALA PUBLIC SERVICE COMMISSION</t>
  </si>
  <si>
    <t>KERALA STATE OPEN SCHOOL</t>
  </si>
  <si>
    <t>LABOUR COMMISSIONER</t>
  </si>
  <si>
    <t>Live Stock Management Traning Centre</t>
  </si>
  <si>
    <t>NRHM DIRECTORATE</t>
  </si>
  <si>
    <t>N S D DEPARTMENT</t>
  </si>
  <si>
    <t>Public Relations Department</t>
  </si>
  <si>
    <t>SARVA SHIKSHA ABHIYAN</t>
  </si>
  <si>
    <t>SCERT, TRIVANDRUM</t>
  </si>
  <si>
    <t>Travancore Devaswom Board</t>
  </si>
  <si>
    <t>SCH- VII</t>
  </si>
  <si>
    <t>Cash and Stamps in hand</t>
  </si>
  <si>
    <t>CO-OP BANK F D R   A/C</t>
  </si>
  <si>
    <t>SBT FIXED DEPOSIT</t>
  </si>
  <si>
    <t>UNION BANK FIXED DEPOSIT A/C</t>
  </si>
  <si>
    <t>Fixed Deposit Account</t>
  </si>
  <si>
    <t>Co-Op Bank Thrikkakara</t>
  </si>
  <si>
    <t>Dhanalakshmi Bank</t>
  </si>
  <si>
    <t>KBPS ESI FUND A/C</t>
  </si>
  <si>
    <t>Principal Sub Treasury T V M</t>
  </si>
  <si>
    <t>STATE BANK OF INDIA</t>
  </si>
  <si>
    <t>STATE BANK OF INDIA, M.G. ROAD, TVM</t>
  </si>
  <si>
    <t>State Bank of Travancore</t>
  </si>
  <si>
    <t>Union Bank of India</t>
  </si>
  <si>
    <t>Savings Operating accounts</t>
  </si>
  <si>
    <t>State Bank of India ( CSEZ)</t>
  </si>
  <si>
    <t>BANK OF BARODA  F   D  ACCOUNT</t>
  </si>
  <si>
    <t>SCH- VIII</t>
  </si>
  <si>
    <t>Advances Recoverable</t>
  </si>
  <si>
    <t>Advance to Others</t>
  </si>
  <si>
    <t>Advance to Staff for Expenss</t>
  </si>
  <si>
    <t>Advance  to Suppliers of  Materials</t>
  </si>
  <si>
    <t>Advance to Suppliers of Services</t>
  </si>
  <si>
    <t>School Advances</t>
  </si>
  <si>
    <t>INCOME TAX ADVANCE(A.Y 2010-11)</t>
  </si>
  <si>
    <t>Deposits Assets</t>
  </si>
  <si>
    <t>DIRECTOR , GROUND WATER DEPT.</t>
  </si>
  <si>
    <t>ELECTRICITY DEPOSIT</t>
  </si>
  <si>
    <t>EMD ( Deposit)</t>
  </si>
  <si>
    <t>EX-ENGINEER, PWD, DEPOSIT</t>
  </si>
  <si>
    <t>GAS CYLINDER DEPOSIT</t>
  </si>
  <si>
    <t>GAS DEPOSIT</t>
  </si>
  <si>
    <t>KSEB DEPOSIT</t>
  </si>
  <si>
    <t>KSEB DEPOSIT, TRIPUNITHURA</t>
  </si>
  <si>
    <t>PETROL DEPOSIT</t>
  </si>
  <si>
    <t>RATION DEPOSIT</t>
  </si>
  <si>
    <t>TELEPHONE DEPOSIT</t>
  </si>
  <si>
    <t>TELEPHONE RENTAL DEPOSIT</t>
  </si>
  <si>
    <t>Others</t>
  </si>
  <si>
    <t>SCH- IX</t>
  </si>
  <si>
    <t>Current Liabilities and Provisions</t>
  </si>
  <si>
    <t>Loans Liability</t>
  </si>
  <si>
    <t>Provision for Godown Rent</t>
  </si>
  <si>
    <t xml:space="preserve">INTEREST ON F D  </t>
  </si>
  <si>
    <t>Less: Closing stock</t>
  </si>
  <si>
    <t>Administrative Expenses</t>
  </si>
  <si>
    <t>Profit for the period</t>
  </si>
  <si>
    <t>Profit and loss Account previous year balance</t>
  </si>
  <si>
    <t>III</t>
  </si>
  <si>
    <t>V</t>
  </si>
  <si>
    <t>VI</t>
  </si>
  <si>
    <t>VII</t>
  </si>
  <si>
    <t>VIII</t>
  </si>
  <si>
    <t>IX</t>
  </si>
  <si>
    <t>Provision for Penal Interest</t>
  </si>
  <si>
    <t xml:space="preserve">PROVISION FOR INTEREST </t>
  </si>
  <si>
    <t>Total Sales</t>
  </si>
  <si>
    <t>Sales as Percentage of previous year</t>
  </si>
  <si>
    <t>Profit as Percentage of previous year</t>
  </si>
  <si>
    <t>provision for Income Tax</t>
  </si>
  <si>
    <t>Profit on sale of plant and machinery</t>
  </si>
  <si>
    <t>Credit balance Written Back</t>
  </si>
  <si>
    <t>Total Purchase</t>
  </si>
  <si>
    <t>Grant from Government of Kerala</t>
  </si>
  <si>
    <t>Prior period Expenditure</t>
  </si>
  <si>
    <t>Interest on Loans</t>
  </si>
  <si>
    <t>Penal interest on loans</t>
  </si>
  <si>
    <t>Loose Tools</t>
  </si>
  <si>
    <t>Wok in Progress</t>
  </si>
  <si>
    <t>Director of Public Instuction</t>
  </si>
  <si>
    <t>Tax Deducted at Sources</t>
  </si>
  <si>
    <t>Kerala Police Construction Corporation</t>
  </si>
  <si>
    <t>Other Liabilities</t>
  </si>
  <si>
    <t>Duties &amp; Taxes and Recovery</t>
  </si>
  <si>
    <t>Interest on FD</t>
  </si>
  <si>
    <t>31/03/2009</t>
  </si>
  <si>
    <t xml:space="preserve">KERALA BOOKS AND PUBLICATION SOCIETY  </t>
  </si>
  <si>
    <t>Income and Expenditure statement for the period 2009-2010</t>
  </si>
  <si>
    <t>Year ended   31.03.2009</t>
  </si>
  <si>
    <t>Year ended   31.03.2010 ( unaudited)</t>
  </si>
  <si>
    <t>BALANCESHEET AS ON  31 st MARCH 2010</t>
  </si>
  <si>
    <t>SCHEDULE FORMING PART OF BALANCE SHEET AS ON 31ST MARCH 2010</t>
  </si>
  <si>
    <t>YEAR ENDED( UN AUDITED)</t>
  </si>
  <si>
    <t>Year ended 31/03/2009</t>
  </si>
  <si>
    <t>Year ended 31/03/2010 ( Un Audited)</t>
  </si>
  <si>
    <t>SCHEDULE FORMING PART OF INCOME AND EXPENDITURE ACCOUNT</t>
  </si>
  <si>
    <t>Application of Fund.</t>
  </si>
  <si>
    <t>Sch.</t>
  </si>
  <si>
    <t>No.</t>
  </si>
  <si>
    <t>KERALA BOOKS AND PUBLICATION SOCIETY,KAKKANADU.</t>
  </si>
  <si>
    <t>KERALA BOOKS AND PUBLICATION SOCIETY,KAKKANAD.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</si>
</sst>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&quot;0.00"/>
    <numFmt numFmtId="166" formatCode="0.0"/>
    <numFmt numFmtId="167" formatCode="[$-409]h:mm:ss\ AM/PM"/>
    <numFmt numFmtId="168" formatCode="[$-409]dddd\,\ mmmm\ dd\,\ yyyy"/>
    <numFmt numFmtId="169" formatCode="#,##0.00;[Red]#,##0.00"/>
  </numFmts>
  <fonts count="6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i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indent="1"/>
    </xf>
    <xf numFmtId="43" fontId="3" fillId="0" borderId="0" xfId="42" applyFont="1" applyBorder="1" applyAlignment="1">
      <alignment horizontal="right" vertical="top"/>
    </xf>
    <xf numFmtId="43" fontId="3" fillId="0" borderId="0" xfId="42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indent="1"/>
    </xf>
    <xf numFmtId="43" fontId="2" fillId="0" borderId="0" xfId="42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43" fontId="4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left" vertical="top" indent="1"/>
    </xf>
    <xf numFmtId="43" fontId="5" fillId="0" borderId="0" xfId="42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inden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43" fontId="2" fillId="0" borderId="0" xfId="42" applyFont="1" applyAlignment="1">
      <alignment horizontal="right" vertical="top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top"/>
    </xf>
    <xf numFmtId="165" fontId="0" fillId="0" borderId="0" xfId="0" applyNumberFormat="1" applyAlignment="1">
      <alignment/>
    </xf>
    <xf numFmtId="0" fontId="2" fillId="0" borderId="0" xfId="0" applyFont="1" applyAlignment="1">
      <alignment vertical="top"/>
    </xf>
    <xf numFmtId="43" fontId="2" fillId="0" borderId="0" xfId="42" applyFont="1" applyAlignment="1">
      <alignment horizontal="right" vertical="top"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 vertical="top"/>
    </xf>
    <xf numFmtId="43" fontId="10" fillId="0" borderId="0" xfId="42" applyFont="1" applyBorder="1" applyAlignment="1">
      <alignment horizontal="right" vertical="top"/>
    </xf>
    <xf numFmtId="43" fontId="11" fillId="0" borderId="0" xfId="42" applyFont="1" applyAlignment="1">
      <alignment/>
    </xf>
    <xf numFmtId="43" fontId="12" fillId="0" borderId="0" xfId="42" applyFont="1" applyAlignment="1">
      <alignment horizontal="right" vertical="top"/>
    </xf>
    <xf numFmtId="43" fontId="12" fillId="0" borderId="0" xfId="42" applyFont="1" applyAlignment="1">
      <alignment horizontal="right" vertical="top"/>
    </xf>
    <xf numFmtId="43" fontId="12" fillId="0" borderId="0" xfId="42" applyFont="1" applyBorder="1" applyAlignment="1">
      <alignment horizontal="right" vertical="top"/>
    </xf>
    <xf numFmtId="43" fontId="11" fillId="0" borderId="0" xfId="42" applyFont="1" applyAlignment="1">
      <alignment/>
    </xf>
    <xf numFmtId="43" fontId="11" fillId="0" borderId="0" xfId="42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2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0" fillId="0" borderId="12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43" fontId="10" fillId="0" borderId="0" xfId="42" applyFont="1" applyBorder="1" applyAlignment="1">
      <alignment horizontal="right" vertical="top"/>
    </xf>
    <xf numFmtId="43" fontId="10" fillId="0" borderId="11" xfId="42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43" fontId="14" fillId="0" borderId="0" xfId="42" applyFont="1" applyAlignment="1">
      <alignment horizontal="right" vertical="top"/>
    </xf>
    <xf numFmtId="43" fontId="9" fillId="0" borderId="0" xfId="42" applyFont="1" applyAlignment="1">
      <alignment/>
    </xf>
    <xf numFmtId="0" fontId="9" fillId="0" borderId="0" xfId="0" applyFont="1" applyAlignment="1">
      <alignment/>
    </xf>
    <xf numFmtId="0" fontId="14" fillId="0" borderId="13" xfId="0" applyFont="1" applyBorder="1" applyAlignment="1">
      <alignment horizontal="left" vertical="top" indent="2"/>
    </xf>
    <xf numFmtId="0" fontId="9" fillId="0" borderId="14" xfId="0" applyFont="1" applyBorder="1" applyAlignment="1">
      <alignment horizontal="left" vertical="top" indent="2"/>
    </xf>
    <xf numFmtId="0" fontId="9" fillId="0" borderId="15" xfId="0" applyFont="1" applyBorder="1" applyAlignment="1">
      <alignment horizontal="left" vertical="top" indent="2"/>
    </xf>
    <xf numFmtId="0" fontId="16" fillId="0" borderId="16" xfId="0" applyFont="1" applyBorder="1" applyAlignment="1">
      <alignment vertical="top"/>
    </xf>
    <xf numFmtId="165" fontId="14" fillId="0" borderId="0" xfId="0" applyNumberFormat="1" applyFont="1" applyAlignment="1">
      <alignment horizontal="right" vertical="top"/>
    </xf>
    <xf numFmtId="43" fontId="10" fillId="0" borderId="0" xfId="42" applyFont="1" applyAlignment="1">
      <alignment horizontal="right" vertical="top"/>
    </xf>
    <xf numFmtId="0" fontId="10" fillId="0" borderId="0" xfId="0" applyFont="1" applyAlignment="1">
      <alignment horizontal="left" vertical="top" indent="1"/>
    </xf>
    <xf numFmtId="165" fontId="1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43" fontId="11" fillId="0" borderId="0" xfId="42" applyFont="1" applyBorder="1" applyAlignment="1">
      <alignment/>
    </xf>
    <xf numFmtId="43" fontId="11" fillId="0" borderId="11" xfId="42" applyFont="1" applyBorder="1" applyAlignment="1">
      <alignment/>
    </xf>
    <xf numFmtId="0" fontId="10" fillId="0" borderId="0" xfId="0" applyFont="1" applyFill="1" applyBorder="1" applyAlignment="1">
      <alignment horizontal="left" vertical="top" indent="1"/>
    </xf>
    <xf numFmtId="43" fontId="9" fillId="0" borderId="1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165" fontId="10" fillId="0" borderId="17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indent="2"/>
    </xf>
    <xf numFmtId="0" fontId="10" fillId="0" borderId="13" xfId="0" applyFont="1" applyBorder="1" applyAlignment="1">
      <alignment horizontal="right" vertical="top"/>
    </xf>
    <xf numFmtId="165" fontId="12" fillId="0" borderId="13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indent="1"/>
    </xf>
    <xf numFmtId="43" fontId="11" fillId="0" borderId="0" xfId="0" applyNumberFormat="1" applyFont="1" applyAlignment="1">
      <alignment/>
    </xf>
    <xf numFmtId="165" fontId="10" fillId="0" borderId="13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 vertical="top" indent="1"/>
    </xf>
    <xf numFmtId="0" fontId="10" fillId="0" borderId="0" xfId="0" applyFont="1" applyAlignment="1">
      <alignment horizontal="left" vertical="top" indent="2"/>
    </xf>
    <xf numFmtId="0" fontId="11" fillId="0" borderId="12" xfId="0" applyFont="1" applyBorder="1" applyAlignment="1">
      <alignment horizontal="left" indent="1"/>
    </xf>
    <xf numFmtId="0" fontId="10" fillId="0" borderId="0" xfId="0" applyFont="1" applyAlignment="1">
      <alignment horizontal="left" vertical="top" indent="3"/>
    </xf>
    <xf numFmtId="165" fontId="10" fillId="0" borderId="0" xfId="0" applyNumberFormat="1" applyFont="1" applyBorder="1" applyAlignment="1">
      <alignment horizontal="right" vertical="top"/>
    </xf>
    <xf numFmtId="165" fontId="10" fillId="0" borderId="16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 vertical="top" indent="2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left" vertical="top" indent="3"/>
    </xf>
    <xf numFmtId="0" fontId="16" fillId="0" borderId="17" xfId="0" applyFont="1" applyBorder="1" applyAlignment="1">
      <alignment vertical="top"/>
    </xf>
    <xf numFmtId="0" fontId="16" fillId="0" borderId="17" xfId="0" applyFont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5" fontId="14" fillId="0" borderId="13" xfId="0" applyNumberFormat="1" applyFont="1" applyBorder="1" applyAlignment="1">
      <alignment horizontal="right" vertical="top"/>
    </xf>
    <xf numFmtId="43" fontId="14" fillId="0" borderId="16" xfId="42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43" fontId="9" fillId="0" borderId="0" xfId="42" applyFont="1" applyBorder="1" applyAlignment="1">
      <alignment/>
    </xf>
    <xf numFmtId="0" fontId="10" fillId="0" borderId="11" xfId="0" applyFont="1" applyBorder="1" applyAlignment="1">
      <alignment horizontal="left" vertical="top" indent="1"/>
    </xf>
    <xf numFmtId="0" fontId="10" fillId="0" borderId="11" xfId="0" applyFont="1" applyFill="1" applyBorder="1" applyAlignment="1">
      <alignment horizontal="left" vertical="top" indent="1"/>
    </xf>
    <xf numFmtId="0" fontId="16" fillId="0" borderId="11" xfId="0" applyFont="1" applyFill="1" applyBorder="1" applyAlignment="1">
      <alignment horizontal="left" vertical="top" indent="1"/>
    </xf>
    <xf numFmtId="0" fontId="14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43" fontId="19" fillId="0" borderId="0" xfId="42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43" fontId="19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43" fontId="3" fillId="0" borderId="0" xfId="42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43" fontId="4" fillId="0" borderId="0" xfId="42" applyFont="1" applyAlignment="1">
      <alignment/>
    </xf>
    <xf numFmtId="4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4" fillId="0" borderId="19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wrapText="1"/>
    </xf>
    <xf numFmtId="0" fontId="4" fillId="0" borderId="14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0" fillId="0" borderId="20" xfId="0" applyBorder="1" applyAlignment="1">
      <alignment wrapText="1"/>
    </xf>
    <xf numFmtId="0" fontId="4" fillId="0" borderId="21" xfId="0" applyFont="1" applyBorder="1" applyAlignment="1">
      <alignment/>
    </xf>
    <xf numFmtId="43" fontId="2" fillId="0" borderId="20" xfId="42" applyFont="1" applyBorder="1" applyAlignment="1">
      <alignment horizontal="right" vertical="top"/>
    </xf>
    <xf numFmtId="43" fontId="0" fillId="0" borderId="20" xfId="42" applyFont="1" applyBorder="1" applyAlignment="1">
      <alignment/>
    </xf>
    <xf numFmtId="43" fontId="4" fillId="0" borderId="20" xfId="42" applyFont="1" applyBorder="1" applyAlignment="1">
      <alignment/>
    </xf>
    <xf numFmtId="2" fontId="0" fillId="0" borderId="20" xfId="0" applyNumberFormat="1" applyBorder="1" applyAlignment="1">
      <alignment/>
    </xf>
    <xf numFmtId="43" fontId="4" fillId="0" borderId="21" xfId="42" applyFont="1" applyBorder="1" applyAlignment="1">
      <alignment/>
    </xf>
    <xf numFmtId="43" fontId="0" fillId="0" borderId="20" xfId="0" applyNumberFormat="1" applyBorder="1" applyAlignment="1">
      <alignment/>
    </xf>
    <xf numFmtId="0" fontId="4" fillId="0" borderId="22" xfId="0" applyFont="1" applyBorder="1" applyAlignment="1">
      <alignment horizontal="center"/>
    </xf>
    <xf numFmtId="43" fontId="2" fillId="0" borderId="11" xfId="42" applyFont="1" applyBorder="1" applyAlignment="1">
      <alignment horizontal="right" vertical="top"/>
    </xf>
    <xf numFmtId="43" fontId="4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43" fontId="4" fillId="0" borderId="14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43" fontId="4" fillId="0" borderId="23" xfId="42" applyFont="1" applyBorder="1" applyAlignment="1">
      <alignment/>
    </xf>
    <xf numFmtId="43" fontId="4" fillId="0" borderId="24" xfId="42" applyFont="1" applyBorder="1" applyAlignment="1">
      <alignment/>
    </xf>
    <xf numFmtId="43" fontId="0" fillId="0" borderId="14" xfId="42" applyFont="1" applyBorder="1" applyAlignment="1">
      <alignment/>
    </xf>
    <xf numFmtId="0" fontId="24" fillId="0" borderId="11" xfId="0" applyFont="1" applyBorder="1" applyAlignment="1">
      <alignment horizontal="center"/>
    </xf>
    <xf numFmtId="43" fontId="1" fillId="0" borderId="11" xfId="42" applyFont="1" applyBorder="1" applyAlignment="1">
      <alignment horizontal="right" vertical="top"/>
    </xf>
    <xf numFmtId="43" fontId="1" fillId="0" borderId="20" xfId="42" applyFont="1" applyBorder="1" applyAlignment="1">
      <alignment horizontal="right" vertical="top"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1" fillId="0" borderId="11" xfId="0" applyFont="1" applyBorder="1" applyAlignment="1">
      <alignment horizontal="center"/>
    </xf>
    <xf numFmtId="43" fontId="0" fillId="0" borderId="0" xfId="0" applyNumberFormat="1" applyFont="1" applyBorder="1" applyAlignment="1">
      <alignment horizontal="left"/>
    </xf>
    <xf numFmtId="43" fontId="0" fillId="0" borderId="0" xfId="42" applyFont="1" applyBorder="1" applyAlignment="1">
      <alignment horizontal="left"/>
    </xf>
    <xf numFmtId="43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top" indent="1"/>
    </xf>
    <xf numFmtId="43" fontId="0" fillId="0" borderId="21" xfId="42" applyFont="1" applyBorder="1" applyAlignment="1">
      <alignment/>
    </xf>
    <xf numFmtId="43" fontId="19" fillId="0" borderId="23" xfId="42" applyFont="1" applyBorder="1" applyAlignment="1">
      <alignment/>
    </xf>
    <xf numFmtId="43" fontId="2" fillId="0" borderId="11" xfId="42" applyFont="1" applyBorder="1" applyAlignment="1">
      <alignment horizontal="right" vertical="top"/>
    </xf>
    <xf numFmtId="43" fontId="2" fillId="0" borderId="20" xfId="42" applyFont="1" applyBorder="1" applyAlignment="1">
      <alignment horizontal="right" vertical="top"/>
    </xf>
    <xf numFmtId="43" fontId="0" fillId="0" borderId="20" xfId="42" applyFont="1" applyBorder="1" applyAlignment="1">
      <alignment horizontal="right" vertical="top"/>
    </xf>
    <xf numFmtId="43" fontId="4" fillId="0" borderId="10" xfId="42" applyFont="1" applyBorder="1" applyAlignment="1">
      <alignment/>
    </xf>
    <xf numFmtId="43" fontId="19" fillId="0" borderId="24" xfId="42" applyFont="1" applyBorder="1" applyAlignment="1">
      <alignment/>
    </xf>
    <xf numFmtId="43" fontId="0" fillId="0" borderId="11" xfId="42" applyFont="1" applyBorder="1" applyAlignment="1">
      <alignment/>
    </xf>
    <xf numFmtId="43" fontId="19" fillId="0" borderId="10" xfId="42" applyFont="1" applyBorder="1" applyAlignment="1">
      <alignment/>
    </xf>
    <xf numFmtId="43" fontId="3" fillId="0" borderId="0" xfId="0" applyNumberFormat="1" applyFont="1" applyAlignment="1">
      <alignment horizontal="left" vertical="top" indent="1"/>
    </xf>
    <xf numFmtId="43" fontId="2" fillId="0" borderId="0" xfId="42" applyFont="1" applyFill="1" applyBorder="1" applyAlignment="1">
      <alignment horizontal="right" vertical="top"/>
    </xf>
    <xf numFmtId="43" fontId="9" fillId="0" borderId="24" xfId="42" applyFont="1" applyBorder="1" applyAlignment="1">
      <alignment/>
    </xf>
    <xf numFmtId="43" fontId="11" fillId="0" borderId="20" xfId="42" applyFont="1" applyBorder="1" applyAlignment="1">
      <alignment/>
    </xf>
    <xf numFmtId="43" fontId="0" fillId="0" borderId="27" xfId="42" applyFont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43" fontId="3" fillId="0" borderId="20" xfId="42" applyFont="1" applyBorder="1" applyAlignment="1">
      <alignment horizontal="right" vertical="top"/>
    </xf>
    <xf numFmtId="43" fontId="2" fillId="0" borderId="20" xfId="42" applyFont="1" applyBorder="1" applyAlignment="1">
      <alignment horizontal="center" vertical="top"/>
    </xf>
    <xf numFmtId="43" fontId="3" fillId="0" borderId="20" xfId="42" applyFont="1" applyFill="1" applyBorder="1" applyAlignment="1">
      <alignment horizontal="right" vertical="top"/>
    </xf>
    <xf numFmtId="43" fontId="17" fillId="0" borderId="20" xfId="42" applyFont="1" applyFill="1" applyBorder="1" applyAlignment="1">
      <alignment horizontal="right" vertical="top"/>
    </xf>
    <xf numFmtId="43" fontId="4" fillId="0" borderId="20" xfId="0" applyNumberFormat="1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4" fillId="0" borderId="24" xfId="0" applyNumberFormat="1" applyFont="1" applyBorder="1" applyAlignment="1">
      <alignment horizontal="center"/>
    </xf>
    <xf numFmtId="43" fontId="0" fillId="0" borderId="20" xfId="42" applyFont="1" applyBorder="1" applyAlignment="1">
      <alignment horizontal="right"/>
    </xf>
    <xf numFmtId="43" fontId="18" fillId="0" borderId="20" xfId="42" applyFont="1" applyBorder="1" applyAlignment="1">
      <alignment/>
    </xf>
    <xf numFmtId="43" fontId="16" fillId="0" borderId="24" xfId="42" applyFont="1" applyBorder="1" applyAlignment="1">
      <alignment horizontal="right" vertical="top"/>
    </xf>
    <xf numFmtId="43" fontId="16" fillId="0" borderId="20" xfId="42" applyFont="1" applyBorder="1" applyAlignment="1">
      <alignment horizontal="right" vertical="top"/>
    </xf>
    <xf numFmtId="43" fontId="9" fillId="0" borderId="24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3" fontId="12" fillId="0" borderId="11" xfId="42" applyFont="1" applyBorder="1" applyAlignment="1">
      <alignment horizontal="right" vertical="top"/>
    </xf>
    <xf numFmtId="43" fontId="12" fillId="0" borderId="20" xfId="42" applyFont="1" applyBorder="1" applyAlignment="1">
      <alignment horizontal="right" vertical="top"/>
    </xf>
    <xf numFmtId="43" fontId="12" fillId="0" borderId="20" xfId="42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vertical="top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 indent="1"/>
    </xf>
    <xf numFmtId="0" fontId="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43" fontId="10" fillId="0" borderId="11" xfId="0" applyNumberFormat="1" applyFont="1" applyFill="1" applyBorder="1" applyAlignment="1">
      <alignment horizontal="left" vertical="top" indent="1"/>
    </xf>
    <xf numFmtId="0" fontId="0" fillId="0" borderId="11" xfId="0" applyBorder="1" applyAlignment="1">
      <alignment vertical="top"/>
    </xf>
    <xf numFmtId="43" fontId="11" fillId="0" borderId="12" xfId="42" applyFont="1" applyBorder="1" applyAlignment="1">
      <alignment/>
    </xf>
    <xf numFmtId="43" fontId="9" fillId="0" borderId="12" xfId="42" applyFont="1" applyBorder="1" applyAlignment="1">
      <alignment/>
    </xf>
    <xf numFmtId="43" fontId="11" fillId="0" borderId="12" xfId="0" applyNumberFormat="1" applyFont="1" applyBorder="1" applyAlignment="1">
      <alignment/>
    </xf>
    <xf numFmtId="43" fontId="64" fillId="0" borderId="20" xfId="42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43" fontId="2" fillId="0" borderId="24" xfId="42" applyFont="1" applyBorder="1" applyAlignment="1">
      <alignment horizontal="right" vertical="top"/>
    </xf>
    <xf numFmtId="43" fontId="2" fillId="0" borderId="23" xfId="42" applyFont="1" applyBorder="1" applyAlignment="1">
      <alignment horizontal="right" vertical="top"/>
    </xf>
    <xf numFmtId="43" fontId="19" fillId="0" borderId="20" xfId="42" applyFont="1" applyBorder="1" applyAlignment="1">
      <alignment/>
    </xf>
    <xf numFmtId="43" fontId="19" fillId="0" borderId="17" xfId="42" applyFont="1" applyBorder="1" applyAlignment="1">
      <alignment/>
    </xf>
    <xf numFmtId="43" fontId="19" fillId="0" borderId="21" xfId="42" applyFont="1" applyBorder="1" applyAlignment="1">
      <alignment/>
    </xf>
    <xf numFmtId="43" fontId="0" fillId="0" borderId="11" xfId="0" applyNumberFormat="1" applyBorder="1" applyAlignment="1">
      <alignment/>
    </xf>
    <xf numFmtId="43" fontId="11" fillId="0" borderId="11" xfId="42" applyFont="1" applyBorder="1" applyAlignment="1">
      <alignment/>
    </xf>
    <xf numFmtId="43" fontId="25" fillId="0" borderId="11" xfId="42" applyFont="1" applyBorder="1" applyAlignment="1">
      <alignment horizontal="right" vertical="top"/>
    </xf>
    <xf numFmtId="43" fontId="18" fillId="0" borderId="11" xfId="42" applyFont="1" applyBorder="1" applyAlignment="1">
      <alignment/>
    </xf>
    <xf numFmtId="43" fontId="18" fillId="0" borderId="10" xfId="42" applyFont="1" applyBorder="1" applyAlignment="1">
      <alignment horizontal="right" vertical="top"/>
    </xf>
    <xf numFmtId="43" fontId="64" fillId="0" borderId="11" xfId="42" applyFont="1" applyBorder="1" applyAlignment="1">
      <alignment horizontal="right" vertical="top"/>
    </xf>
    <xf numFmtId="43" fontId="65" fillId="0" borderId="11" xfId="42" applyFont="1" applyBorder="1" applyAlignment="1">
      <alignment/>
    </xf>
    <xf numFmtId="43" fontId="19" fillId="0" borderId="28" xfId="42" applyFont="1" applyBorder="1" applyAlignment="1">
      <alignment/>
    </xf>
    <xf numFmtId="43" fontId="19" fillId="0" borderId="12" xfId="42" applyFont="1" applyBorder="1" applyAlignment="1">
      <alignment/>
    </xf>
    <xf numFmtId="43" fontId="2" fillId="0" borderId="28" xfId="42" applyFont="1" applyBorder="1" applyAlignment="1">
      <alignment horizontal="right" vertical="top"/>
    </xf>
    <xf numFmtId="43" fontId="19" fillId="0" borderId="15" xfId="42" applyFont="1" applyBorder="1" applyAlignment="1">
      <alignment/>
    </xf>
    <xf numFmtId="43" fontId="0" fillId="0" borderId="12" xfId="42" applyFont="1" applyBorder="1" applyAlignment="1">
      <alignment/>
    </xf>
    <xf numFmtId="43" fontId="66" fillId="0" borderId="20" xfId="42" applyFont="1" applyBorder="1" applyAlignment="1">
      <alignment/>
    </xf>
    <xf numFmtId="43" fontId="67" fillId="0" borderId="20" xfId="42" applyFont="1" applyBorder="1" applyAlignment="1">
      <alignment horizontal="right" vertical="top"/>
    </xf>
    <xf numFmtId="43" fontId="67" fillId="0" borderId="20" xfId="42" applyFont="1" applyBorder="1" applyAlignment="1">
      <alignment horizontal="right"/>
    </xf>
    <xf numFmtId="43" fontId="3" fillId="0" borderId="0" xfId="0" applyNumberFormat="1" applyFont="1" applyBorder="1" applyAlignment="1">
      <alignment vertical="top"/>
    </xf>
    <xf numFmtId="43" fontId="9" fillId="0" borderId="25" xfId="42" applyFont="1" applyBorder="1" applyAlignment="1">
      <alignment/>
    </xf>
    <xf numFmtId="43" fontId="9" fillId="0" borderId="10" xfId="42" applyFont="1" applyFill="1" applyBorder="1" applyAlignment="1">
      <alignment/>
    </xf>
    <xf numFmtId="43" fontId="9" fillId="0" borderId="10" xfId="42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3" fontId="0" fillId="0" borderId="11" xfId="42" applyFont="1" applyBorder="1" applyAlignment="1">
      <alignment/>
    </xf>
    <xf numFmtId="0" fontId="16" fillId="0" borderId="15" xfId="0" applyFont="1" applyBorder="1" applyAlignment="1">
      <alignment horizontal="left" vertical="top" indent="1"/>
    </xf>
    <xf numFmtId="43" fontId="11" fillId="0" borderId="16" xfId="42" applyFont="1" applyBorder="1" applyAlignment="1">
      <alignment/>
    </xf>
    <xf numFmtId="0" fontId="2" fillId="0" borderId="15" xfId="0" applyFont="1" applyBorder="1" applyAlignment="1">
      <alignment vertical="top"/>
    </xf>
    <xf numFmtId="43" fontId="19" fillId="0" borderId="19" xfId="42" applyFont="1" applyBorder="1" applyAlignment="1">
      <alignment/>
    </xf>
    <xf numFmtId="43" fontId="4" fillId="0" borderId="19" xfId="42" applyFont="1" applyBorder="1" applyAlignment="1">
      <alignment/>
    </xf>
    <xf numFmtId="0" fontId="0" fillId="0" borderId="17" xfId="0" applyBorder="1" applyAlignment="1">
      <alignment/>
    </xf>
    <xf numFmtId="43" fontId="0" fillId="0" borderId="17" xfId="42" applyFont="1" applyBorder="1" applyAlignment="1">
      <alignment/>
    </xf>
    <xf numFmtId="43" fontId="4" fillId="0" borderId="17" xfId="42" applyFont="1" applyBorder="1" applyAlignment="1">
      <alignment/>
    </xf>
    <xf numFmtId="0" fontId="0" fillId="0" borderId="13" xfId="0" applyBorder="1" applyAlignment="1">
      <alignment/>
    </xf>
    <xf numFmtId="43" fontId="19" fillId="0" borderId="13" xfId="42" applyFont="1" applyBorder="1" applyAlignment="1">
      <alignment/>
    </xf>
    <xf numFmtId="43" fontId="4" fillId="0" borderId="13" xfId="42" applyFont="1" applyBorder="1" applyAlignment="1">
      <alignment/>
    </xf>
    <xf numFmtId="43" fontId="25" fillId="0" borderId="0" xfId="42" applyFont="1" applyBorder="1" applyAlignment="1">
      <alignment horizontal="right" vertical="top"/>
    </xf>
    <xf numFmtId="0" fontId="2" fillId="0" borderId="17" xfId="0" applyFont="1" applyBorder="1" applyAlignment="1">
      <alignment vertical="top"/>
    </xf>
    <xf numFmtId="43" fontId="25" fillId="0" borderId="17" xfId="42" applyFont="1" applyBorder="1" applyAlignment="1">
      <alignment horizontal="right" vertical="top"/>
    </xf>
    <xf numFmtId="43" fontId="2" fillId="0" borderId="17" xfId="42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43" fontId="25" fillId="0" borderId="13" xfId="42" applyFont="1" applyBorder="1" applyAlignment="1">
      <alignment horizontal="right" vertical="top"/>
    </xf>
    <xf numFmtId="43" fontId="2" fillId="0" borderId="13" xfId="42" applyFont="1" applyBorder="1" applyAlignment="1">
      <alignment horizontal="right" vertical="top"/>
    </xf>
    <xf numFmtId="43" fontId="9" fillId="0" borderId="22" xfId="42" applyFont="1" applyBorder="1" applyAlignment="1">
      <alignment horizontal="right" vertical="top"/>
    </xf>
    <xf numFmtId="43" fontId="3" fillId="0" borderId="17" xfId="42" applyFont="1" applyFill="1" applyBorder="1" applyAlignment="1">
      <alignment horizontal="right" vertical="top"/>
    </xf>
    <xf numFmtId="43" fontId="18" fillId="0" borderId="13" xfId="42" applyFont="1" applyBorder="1" applyAlignment="1">
      <alignment/>
    </xf>
    <xf numFmtId="0" fontId="0" fillId="0" borderId="17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2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Balance%20sheet%202008-2009\BS,%20P&amp;L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Sheet1"/>
      <sheetName val="BS "/>
      <sheetName val="P&amp;L"/>
      <sheetName val="SH1,2 CAP"/>
      <sheetName val="SH3LOANS"/>
      <sheetName val="SH4 FA"/>
      <sheetName val="SH5,6CA,LOANS"/>
      <sheetName val="SH 7,8 L&amp; Adv"/>
      <sheetName val="SH9CL"/>
      <sheetName val="SH10MISC.INC"/>
      <sheetName val="SH11MAT&amp;STORES"/>
      <sheetName val="SH12MANUF XPEN"/>
      <sheetName val="SH13PRIOR PE"/>
      <sheetName val="SUB SH BS"/>
      <sheetName val="Sheet2"/>
      <sheetName val="Sheet4"/>
    </sheetNames>
    <sheetDataSet>
      <sheetData sheetId="3">
        <row r="29">
          <cell r="F29">
            <v>26825643.132500052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.28125" style="0" customWidth="1"/>
    <col min="2" max="2" width="34.8515625" style="0" customWidth="1"/>
    <col min="3" max="3" width="4.00390625" style="0" customWidth="1"/>
    <col min="4" max="4" width="16.28125" style="0" customWidth="1"/>
    <col min="5" max="5" width="0.5625" style="0" customWidth="1"/>
    <col min="6" max="6" width="16.57421875" style="0" customWidth="1"/>
    <col min="7" max="7" width="21.421875" style="0" customWidth="1"/>
    <col min="8" max="8" width="14.00390625" style="0" bestFit="1" customWidth="1"/>
    <col min="9" max="9" width="11.421875" style="0" bestFit="1" customWidth="1"/>
  </cols>
  <sheetData>
    <row r="1" spans="2:6" ht="24.75" customHeight="1">
      <c r="B1" s="286" t="s">
        <v>516</v>
      </c>
      <c r="C1" s="286"/>
      <c r="D1" s="286"/>
      <c r="E1" s="286"/>
      <c r="F1" s="286"/>
    </row>
    <row r="2" spans="2:6" ht="38.25" customHeight="1">
      <c r="B2" s="282" t="s">
        <v>506</v>
      </c>
      <c r="C2" s="283"/>
      <c r="D2" s="284"/>
      <c r="E2" s="283"/>
      <c r="F2" s="285"/>
    </row>
    <row r="3" spans="2:6" ht="26.25" customHeight="1">
      <c r="B3" s="122" t="s">
        <v>298</v>
      </c>
      <c r="C3" s="253" t="s">
        <v>513</v>
      </c>
      <c r="D3" s="254" t="s">
        <v>381</v>
      </c>
      <c r="E3" s="142"/>
      <c r="F3" s="254" t="s">
        <v>508</v>
      </c>
    </row>
    <row r="4" spans="2:6" ht="13.5" customHeight="1">
      <c r="B4" s="221"/>
      <c r="C4" s="278" t="s">
        <v>514</v>
      </c>
      <c r="D4" s="255" t="s">
        <v>501</v>
      </c>
      <c r="E4" s="135"/>
      <c r="F4" s="255" t="s">
        <v>182</v>
      </c>
    </row>
    <row r="5" spans="2:6" ht="20.25" customHeight="1">
      <c r="B5" s="279" t="s">
        <v>368</v>
      </c>
      <c r="C5" s="130"/>
      <c r="D5" s="130"/>
      <c r="E5" s="130"/>
      <c r="F5" s="130"/>
    </row>
    <row r="6" spans="2:6" ht="12.75">
      <c r="B6" s="124" t="s">
        <v>224</v>
      </c>
      <c r="C6" s="130" t="s">
        <v>379</v>
      </c>
      <c r="D6" s="130"/>
      <c r="E6" s="130"/>
      <c r="F6" s="130"/>
    </row>
    <row r="7" spans="2:6" ht="12.75">
      <c r="B7" s="125" t="s">
        <v>299</v>
      </c>
      <c r="C7" s="131"/>
      <c r="D7" s="138">
        <f>'BS sch.'!B8</f>
        <v>5000000</v>
      </c>
      <c r="E7" s="138"/>
      <c r="F7" s="138">
        <f>'BS sch.'!D8</f>
        <v>5000000</v>
      </c>
    </row>
    <row r="8" spans="2:6" ht="12.75">
      <c r="B8" s="126" t="s">
        <v>225</v>
      </c>
      <c r="C8" s="132" t="s">
        <v>380</v>
      </c>
      <c r="D8" s="154">
        <f>'BS sch.'!B16</f>
        <v>140103451.86</v>
      </c>
      <c r="E8" s="154"/>
      <c r="F8" s="154">
        <f>'BS sch.'!D16</f>
        <v>155619906.93</v>
      </c>
    </row>
    <row r="9" spans="2:6" ht="12.75">
      <c r="B9" s="123" t="s">
        <v>366</v>
      </c>
      <c r="C9" s="129" t="s">
        <v>474</v>
      </c>
      <c r="D9" s="138">
        <f>'BS sch.'!B28</f>
        <v>68295580.4</v>
      </c>
      <c r="E9" s="138"/>
      <c r="F9" s="138">
        <f>'BS sch.'!D28</f>
        <v>72064771.4</v>
      </c>
    </row>
    <row r="10" spans="2:6" ht="12.75">
      <c r="B10" s="123"/>
      <c r="C10" s="133"/>
      <c r="D10" s="138"/>
      <c r="E10" s="138"/>
      <c r="F10" s="138"/>
    </row>
    <row r="11" spans="2:6" ht="24" customHeight="1" thickBot="1">
      <c r="B11" s="152" t="s">
        <v>218</v>
      </c>
      <c r="C11" s="129"/>
      <c r="D11" s="150">
        <f>SUM(D7:D10)</f>
        <v>213399032.26000002</v>
      </c>
      <c r="E11" s="150">
        <f>SUM(E7:E10)</f>
        <v>0</v>
      </c>
      <c r="F11" s="150">
        <f>SUM(F7:F10)</f>
        <v>232684678.33</v>
      </c>
    </row>
    <row r="12" spans="2:6" ht="18.75" thickTop="1">
      <c r="B12" s="279" t="s">
        <v>512</v>
      </c>
      <c r="C12" s="129"/>
      <c r="D12" s="137"/>
      <c r="E12" s="137"/>
      <c r="F12" s="141"/>
    </row>
    <row r="13" spans="2:8" ht="12.75">
      <c r="B13" s="124" t="s">
        <v>359</v>
      </c>
      <c r="C13" s="130" t="s">
        <v>155</v>
      </c>
      <c r="D13" s="144">
        <f>'BS sch.'!B70</f>
        <v>28412811.720000006</v>
      </c>
      <c r="E13" s="144">
        <f>'BS sch.'!C70</f>
        <v>0</v>
      </c>
      <c r="F13" s="144">
        <f>'BS sch.'!D70</f>
        <v>56312304.589999996</v>
      </c>
      <c r="G13" s="22"/>
      <c r="H13" s="12"/>
    </row>
    <row r="14" spans="2:6" ht="17.25" customHeight="1">
      <c r="B14" s="124" t="s">
        <v>369</v>
      </c>
      <c r="C14" s="130"/>
      <c r="D14" s="138"/>
      <c r="E14" s="138"/>
      <c r="F14" s="129"/>
    </row>
    <row r="15" spans="2:6" ht="24.75" customHeight="1">
      <c r="B15" s="127" t="s">
        <v>360</v>
      </c>
      <c r="C15" s="134"/>
      <c r="D15" s="138">
        <v>100000</v>
      </c>
      <c r="E15" s="138"/>
      <c r="F15" s="138">
        <v>100000</v>
      </c>
    </row>
    <row r="16" spans="2:6" ht="12.75">
      <c r="B16" s="124" t="s">
        <v>361</v>
      </c>
      <c r="C16" s="130"/>
      <c r="D16" s="137"/>
      <c r="E16" s="137"/>
      <c r="F16" s="129"/>
    </row>
    <row r="17" spans="2:6" ht="12.75">
      <c r="B17" s="123" t="s">
        <v>362</v>
      </c>
      <c r="C17" s="129" t="s">
        <v>475</v>
      </c>
      <c r="D17" s="137">
        <f>'BS sch.'!B79</f>
        <v>46547025.08999999</v>
      </c>
      <c r="E17" s="137"/>
      <c r="F17" s="141">
        <f>'BS sch.'!D79</f>
        <v>65294714.44</v>
      </c>
    </row>
    <row r="18" spans="2:6" ht="12.75">
      <c r="B18" s="123" t="s">
        <v>289</v>
      </c>
      <c r="C18" s="129" t="s">
        <v>476</v>
      </c>
      <c r="D18" s="137">
        <f>'BS sch.'!B136</f>
        <v>110770038.78999999</v>
      </c>
      <c r="E18" s="137"/>
      <c r="F18" s="137">
        <f>'BS sch.'!D136</f>
        <v>92127662.43999998</v>
      </c>
    </row>
    <row r="19" spans="2:6" ht="12.75">
      <c r="B19" s="123" t="s">
        <v>363</v>
      </c>
      <c r="C19" s="129" t="s">
        <v>477</v>
      </c>
      <c r="D19" s="137">
        <f>'BS sch.'!B159</f>
        <v>106583929.48</v>
      </c>
      <c r="E19" s="137"/>
      <c r="F19" s="137">
        <f>'BS sch.'!D159</f>
        <v>113777977.36999997</v>
      </c>
    </row>
    <row r="20" spans="2:6" ht="12.75">
      <c r="B20" s="123" t="s">
        <v>364</v>
      </c>
      <c r="C20" s="129" t="s">
        <v>478</v>
      </c>
      <c r="D20" s="151">
        <f>'BS sch.'!B192</f>
        <v>20280547.93</v>
      </c>
      <c r="E20" s="137"/>
      <c r="F20" s="151">
        <f>'BS sch.'!D192</f>
        <v>9730622</v>
      </c>
    </row>
    <row r="21" spans="2:6" ht="12.75">
      <c r="B21" s="123"/>
      <c r="C21" s="10"/>
      <c r="D21" s="144">
        <f>SUM(D17:D20)</f>
        <v>284181541.29</v>
      </c>
      <c r="E21" s="11"/>
      <c r="F21" s="144">
        <f>F17+F18+F19+F20</f>
        <v>280930976.25</v>
      </c>
    </row>
    <row r="22" spans="2:6" ht="12.75">
      <c r="B22" s="124" t="s">
        <v>365</v>
      </c>
      <c r="C22" s="130"/>
      <c r="D22" s="137"/>
      <c r="E22" s="137"/>
      <c r="F22" s="129"/>
    </row>
    <row r="23" spans="2:6" ht="12.75">
      <c r="B23" s="123" t="s">
        <v>367</v>
      </c>
      <c r="C23" s="10" t="s">
        <v>479</v>
      </c>
      <c r="D23" s="245">
        <f>'BS sch.'!B218</f>
        <v>74668881.75</v>
      </c>
      <c r="E23" s="145"/>
      <c r="F23" s="137">
        <f>'BS sch.'!D218+'BS sch.'!D220</f>
        <v>94617256.51</v>
      </c>
    </row>
    <row r="24" spans="2:6" ht="12.75">
      <c r="B24" s="123" t="s">
        <v>485</v>
      </c>
      <c r="C24" s="129"/>
      <c r="D24" s="151">
        <f>'BS sch.'!B220</f>
        <v>24626439</v>
      </c>
      <c r="E24" s="174"/>
      <c r="F24" s="174">
        <f>'I&amp;E  H1(10-11)'!D27</f>
        <v>10041346</v>
      </c>
    </row>
    <row r="25" spans="2:6" ht="12.75">
      <c r="B25" s="125"/>
      <c r="C25" s="129"/>
      <c r="D25" s="137">
        <f>SUM(D23:D24)</f>
        <v>99295320.75</v>
      </c>
      <c r="E25" s="137"/>
      <c r="F25" s="137">
        <f>F23+F24</f>
        <v>104658602.51</v>
      </c>
    </row>
    <row r="26" spans="2:6" ht="15.75" customHeight="1">
      <c r="B26" s="124" t="s">
        <v>370</v>
      </c>
      <c r="C26" s="130"/>
      <c r="D26" s="138">
        <f>D21-D25</f>
        <v>184886220.54000002</v>
      </c>
      <c r="E26" s="138"/>
      <c r="F26" s="138">
        <f>F21-F25</f>
        <v>176272373.74</v>
      </c>
    </row>
    <row r="27" spans="2:6" ht="12.75">
      <c r="B27" s="123"/>
      <c r="C27" s="129"/>
      <c r="D27" s="139"/>
      <c r="E27" s="139"/>
      <c r="F27" s="129"/>
    </row>
    <row r="28" spans="2:6" ht="27" customHeight="1" thickBot="1">
      <c r="B28" s="152" t="s">
        <v>218</v>
      </c>
      <c r="C28" s="130"/>
      <c r="D28" s="150">
        <f>D26+D15+D13</f>
        <v>213399032.26000002</v>
      </c>
      <c r="E28" s="150"/>
      <c r="F28" s="150">
        <f>F26+F15+F13</f>
        <v>232684678.33</v>
      </c>
    </row>
    <row r="29" spans="2:6" ht="27" customHeight="1" thickTop="1">
      <c r="B29" s="128"/>
      <c r="C29" s="135"/>
      <c r="D29" s="140"/>
      <c r="E29" s="140"/>
      <c r="F29" s="140"/>
    </row>
    <row r="30" spans="2:6" ht="27" customHeight="1">
      <c r="B30" s="4"/>
      <c r="C30" s="4"/>
      <c r="D30" s="116"/>
      <c r="E30" s="116"/>
      <c r="F30" s="116"/>
    </row>
    <row r="31" spans="2:6" ht="27" customHeight="1">
      <c r="B31" s="4"/>
      <c r="C31" s="4"/>
      <c r="D31" s="116"/>
      <c r="E31" s="116"/>
      <c r="F31" s="116"/>
    </row>
    <row r="32" spans="2:6" ht="27" customHeight="1">
      <c r="B32" s="4"/>
      <c r="C32" s="4"/>
      <c r="D32" s="116"/>
      <c r="E32" s="116"/>
      <c r="F32" s="116"/>
    </row>
    <row r="33" spans="2:6" ht="27" customHeight="1">
      <c r="B33" s="4"/>
      <c r="C33" s="4"/>
      <c r="D33" s="116"/>
      <c r="E33" s="116"/>
      <c r="F33" s="116"/>
    </row>
    <row r="34" spans="2:6" ht="27" customHeight="1">
      <c r="B34" s="4"/>
      <c r="C34" s="4"/>
      <c r="D34" s="116"/>
      <c r="E34" s="116"/>
      <c r="F34" s="116"/>
    </row>
    <row r="35" spans="2:6" ht="27" customHeight="1">
      <c r="B35" s="4"/>
      <c r="C35" s="4"/>
      <c r="D35" s="116"/>
      <c r="E35" s="116"/>
      <c r="F35" s="116"/>
    </row>
    <row r="36" spans="2:6" ht="27" customHeight="1">
      <c r="B36" s="4"/>
      <c r="C36" s="4"/>
      <c r="D36" s="116"/>
      <c r="E36" s="116"/>
      <c r="F36" s="116"/>
    </row>
    <row r="37" spans="2:6" ht="27" customHeight="1">
      <c r="B37" s="4"/>
      <c r="C37" s="4"/>
      <c r="D37" s="116"/>
      <c r="E37" s="116"/>
      <c r="F37" s="116"/>
    </row>
    <row r="38" spans="2:6" ht="27" customHeight="1">
      <c r="B38" s="4"/>
      <c r="C38" s="4"/>
      <c r="D38" s="116"/>
      <c r="E38" s="116"/>
      <c r="F38" s="116"/>
    </row>
    <row r="39" spans="2:6" ht="27" customHeight="1">
      <c r="B39" s="4"/>
      <c r="C39" s="4"/>
      <c r="D39" s="116"/>
      <c r="E39" s="116"/>
      <c r="F39" s="116"/>
    </row>
    <row r="40" spans="2:6" ht="27" customHeight="1">
      <c r="B40" s="4"/>
      <c r="C40" s="4"/>
      <c r="D40" s="116"/>
      <c r="E40" s="116"/>
      <c r="F40" s="116"/>
    </row>
    <row r="41" spans="2:6" ht="27" customHeight="1">
      <c r="B41" s="4"/>
      <c r="C41" s="4"/>
      <c r="D41" s="116"/>
      <c r="E41" s="116"/>
      <c r="F41" s="116"/>
    </row>
    <row r="42" spans="2:6" ht="27" customHeight="1">
      <c r="B42" s="4"/>
      <c r="C42" s="4"/>
      <c r="D42" s="116"/>
      <c r="E42" s="116"/>
      <c r="F42" s="116"/>
    </row>
    <row r="43" spans="2:6" ht="27" customHeight="1">
      <c r="B43" s="4"/>
      <c r="C43" s="4"/>
      <c r="D43" s="116"/>
      <c r="E43" s="116"/>
      <c r="F43" s="116"/>
    </row>
    <row r="62" ht="12.75">
      <c r="G62" s="13"/>
    </row>
    <row r="63" ht="12.75">
      <c r="G63" s="13"/>
    </row>
    <row r="64" ht="12.75">
      <c r="G64" s="13"/>
    </row>
    <row r="65" ht="12.75">
      <c r="G65" s="13"/>
    </row>
    <row r="66" ht="12.75">
      <c r="G66" s="13"/>
    </row>
    <row r="67" ht="12.75">
      <c r="G67" s="13"/>
    </row>
    <row r="68" ht="12.75">
      <c r="G68" s="13"/>
    </row>
    <row r="69" ht="12.75">
      <c r="G69" s="13"/>
    </row>
    <row r="70" ht="12.75">
      <c r="G70" s="13"/>
    </row>
    <row r="71" ht="12.75">
      <c r="G71" s="13"/>
    </row>
    <row r="72" ht="12.75">
      <c r="G72" s="13"/>
    </row>
    <row r="73" ht="12.75">
      <c r="G73" s="13"/>
    </row>
    <row r="74" ht="12.75">
      <c r="G74" s="13"/>
    </row>
    <row r="75" ht="12.75">
      <c r="G75" s="13"/>
    </row>
    <row r="76" ht="12.75">
      <c r="G76" s="13"/>
    </row>
    <row r="77" ht="12.75">
      <c r="G77" s="13"/>
    </row>
    <row r="78" spans="7:8" ht="12.75">
      <c r="G78" s="13"/>
      <c r="H78" s="14"/>
    </row>
    <row r="79" ht="12.75">
      <c r="G79" s="13"/>
    </row>
    <row r="80" ht="12.75">
      <c r="G80" s="13"/>
    </row>
    <row r="81" ht="12.75">
      <c r="G81" s="13"/>
    </row>
    <row r="82" ht="12.75">
      <c r="G82" s="13"/>
    </row>
    <row r="83" ht="12.75">
      <c r="G83" s="13"/>
    </row>
    <row r="84" ht="12.75">
      <c r="G84" s="13"/>
    </row>
    <row r="85" ht="12.75">
      <c r="G85" s="13"/>
    </row>
    <row r="86" ht="12.75">
      <c r="G86" s="13"/>
    </row>
    <row r="87" ht="12.75">
      <c r="G87" s="13"/>
    </row>
    <row r="88" ht="12.75">
      <c r="G88" s="13"/>
    </row>
    <row r="89" ht="12.75">
      <c r="G89" s="13"/>
    </row>
    <row r="90" ht="12.75">
      <c r="G90" s="13"/>
    </row>
    <row r="91" ht="12.75">
      <c r="G91" s="13"/>
    </row>
    <row r="92" ht="12.75">
      <c r="G92" s="13"/>
    </row>
    <row r="93" ht="12.75">
      <c r="G93" s="13"/>
    </row>
    <row r="94" ht="12.75">
      <c r="G94" s="13"/>
    </row>
    <row r="95" ht="12.75">
      <c r="G95" s="13"/>
    </row>
    <row r="96" ht="12.75">
      <c r="G96" s="13"/>
    </row>
    <row r="112" ht="12.75">
      <c r="G112" s="25"/>
    </row>
    <row r="113" ht="12.75">
      <c r="G113" s="25"/>
    </row>
    <row r="114" ht="12.75">
      <c r="G114" s="13"/>
    </row>
    <row r="115" ht="12.75">
      <c r="G115" s="13"/>
    </row>
    <row r="116" ht="12.75">
      <c r="G116" s="13"/>
    </row>
    <row r="117" ht="12.75">
      <c r="G117" s="13"/>
    </row>
    <row r="118" ht="12.75">
      <c r="G118" s="13"/>
    </row>
    <row r="119" ht="12.75">
      <c r="G119" s="13"/>
    </row>
    <row r="120" ht="12.75">
      <c r="G120" s="13"/>
    </row>
    <row r="121" ht="12.75">
      <c r="G121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2" ht="12.75">
      <c r="G142" s="13"/>
    </row>
    <row r="143" ht="12.75">
      <c r="G143" s="13"/>
    </row>
    <row r="144" ht="12.75">
      <c r="G144" s="13"/>
    </row>
    <row r="146" ht="12.75">
      <c r="G146" s="13"/>
    </row>
    <row r="147" ht="12.75">
      <c r="G147" s="13"/>
    </row>
    <row r="148" ht="12.75">
      <c r="G148" s="13"/>
    </row>
    <row r="149" ht="12.75">
      <c r="G149" s="13"/>
    </row>
    <row r="150" ht="12.75">
      <c r="G150" s="13"/>
    </row>
    <row r="151" ht="12.75">
      <c r="G151" s="13"/>
    </row>
    <row r="152" ht="12.75">
      <c r="G152" s="13"/>
    </row>
    <row r="153" ht="12.75">
      <c r="G153" s="13"/>
    </row>
    <row r="154" ht="12.75">
      <c r="G154" s="13"/>
    </row>
    <row r="155" ht="12.75">
      <c r="G155" s="13"/>
    </row>
    <row r="156" ht="12.75">
      <c r="G156" s="13"/>
    </row>
    <row r="157" ht="12.75">
      <c r="G157" s="13"/>
    </row>
    <row r="158" ht="12.75">
      <c r="G158" s="13"/>
    </row>
    <row r="159" ht="12.75">
      <c r="G159" s="13"/>
    </row>
    <row r="160" ht="12.75">
      <c r="G160" s="13"/>
    </row>
    <row r="161" ht="12.75">
      <c r="G161" s="13"/>
    </row>
    <row r="162" ht="12.75">
      <c r="G162" s="13"/>
    </row>
    <row r="163" ht="12.75">
      <c r="G163" s="13"/>
    </row>
    <row r="164" ht="12.75">
      <c r="G164" s="13"/>
    </row>
    <row r="165" ht="12.75">
      <c r="G165" s="13"/>
    </row>
    <row r="166" ht="12.75">
      <c r="G166" s="13"/>
    </row>
    <row r="167" ht="12.75">
      <c r="G167" s="13"/>
    </row>
    <row r="168" ht="12.75">
      <c r="G168" s="13"/>
    </row>
    <row r="169" ht="12.75">
      <c r="G169" s="13"/>
    </row>
    <row r="170" ht="12.75">
      <c r="G170" s="13"/>
    </row>
    <row r="171" ht="12.75">
      <c r="G171" s="13"/>
    </row>
    <row r="172" ht="12.75">
      <c r="G172" s="13"/>
    </row>
    <row r="173" ht="12.75">
      <c r="G173" s="13"/>
    </row>
    <row r="174" ht="12.75">
      <c r="G174" s="13"/>
    </row>
    <row r="175" ht="12.75">
      <c r="G175" s="13"/>
    </row>
    <row r="176" ht="12.75">
      <c r="G176" s="13"/>
    </row>
    <row r="178" ht="12.75">
      <c r="G178" s="13"/>
    </row>
    <row r="179" ht="12.75">
      <c r="G179" s="13"/>
    </row>
    <row r="180" ht="12.75">
      <c r="G180" s="13"/>
    </row>
    <row r="181" ht="12.75">
      <c r="G181" s="13"/>
    </row>
    <row r="182" ht="12.75">
      <c r="G182" s="13"/>
    </row>
    <row r="183" ht="12.75">
      <c r="G183" s="13"/>
    </row>
    <row r="184" ht="12.75">
      <c r="G184" s="13"/>
    </row>
    <row r="185" ht="12.75">
      <c r="G185" s="13"/>
    </row>
    <row r="186" ht="12.75">
      <c r="G186" s="13"/>
    </row>
    <row r="187" ht="12.75">
      <c r="G187" s="13"/>
    </row>
    <row r="189" ht="12.75">
      <c r="G189" s="13"/>
    </row>
    <row r="214" ht="12.75">
      <c r="G214" s="13"/>
    </row>
    <row r="215" ht="12.75">
      <c r="G215" s="13"/>
    </row>
    <row r="216" ht="12.75">
      <c r="G216" s="13"/>
    </row>
    <row r="217" ht="12.75">
      <c r="G217" s="13"/>
    </row>
    <row r="218" ht="12.75">
      <c r="G218" s="13"/>
    </row>
    <row r="219" ht="12.75">
      <c r="G219" s="13"/>
    </row>
    <row r="220" ht="12.75">
      <c r="G220" s="13"/>
    </row>
    <row r="221" ht="12.75">
      <c r="G221" s="13"/>
    </row>
    <row r="222" ht="12.75">
      <c r="G222" s="13"/>
    </row>
    <row r="223" ht="12.75">
      <c r="G223" s="13"/>
    </row>
    <row r="232" ht="12.75">
      <c r="G232" s="25"/>
    </row>
    <row r="233" ht="12.75">
      <c r="G233" s="25"/>
    </row>
    <row r="234" ht="12.75">
      <c r="G234" s="25"/>
    </row>
    <row r="235" ht="12.75">
      <c r="G235" s="25"/>
    </row>
    <row r="236" ht="12.75">
      <c r="G236" s="25"/>
    </row>
    <row r="237" ht="12.75">
      <c r="G237" s="25"/>
    </row>
    <row r="238" ht="12.75">
      <c r="G238" s="25"/>
    </row>
    <row r="239" ht="12.75">
      <c r="G239" s="25"/>
    </row>
    <row r="240" ht="12.75">
      <c r="G240" s="25"/>
    </row>
    <row r="242" ht="12.75">
      <c r="G242" s="13"/>
    </row>
    <row r="243" ht="12.75">
      <c r="G243" s="13"/>
    </row>
    <row r="244" ht="12.75">
      <c r="G244" s="13"/>
    </row>
    <row r="245" ht="12.75">
      <c r="G245" s="13"/>
    </row>
    <row r="246" ht="12.75">
      <c r="G246" s="13"/>
    </row>
    <row r="256" ht="12.75">
      <c r="G256" s="13"/>
    </row>
    <row r="257" ht="12.75">
      <c r="G257" s="13"/>
    </row>
    <row r="258" ht="12.75">
      <c r="G258" s="13"/>
    </row>
    <row r="259" ht="12.75">
      <c r="G259" s="13"/>
    </row>
    <row r="260" ht="12.75">
      <c r="G260" s="13"/>
    </row>
    <row r="261" ht="12.75">
      <c r="G261" s="13"/>
    </row>
    <row r="262" ht="12.75">
      <c r="G262" s="13"/>
    </row>
    <row r="263" ht="12.75">
      <c r="G263" s="13"/>
    </row>
    <row r="264" ht="12.75">
      <c r="G264" s="13"/>
    </row>
    <row r="265" ht="12.75">
      <c r="G265" s="13"/>
    </row>
    <row r="266" ht="12.75">
      <c r="G266" s="13"/>
    </row>
    <row r="267" ht="12.75">
      <c r="G267" s="13"/>
    </row>
    <row r="268" ht="12.75">
      <c r="G268" s="13"/>
    </row>
    <row r="269" ht="12.75">
      <c r="G269" s="13"/>
    </row>
    <row r="280" ht="12.75">
      <c r="G280" s="13"/>
    </row>
    <row r="281" ht="12.75">
      <c r="G281" s="13"/>
    </row>
    <row r="282" ht="12.75">
      <c r="G282" s="13"/>
    </row>
    <row r="283" ht="12.75">
      <c r="G283" s="13"/>
    </row>
    <row r="284" ht="12.75">
      <c r="G284" s="13"/>
    </row>
    <row r="285" ht="12.75">
      <c r="G285" s="13"/>
    </row>
    <row r="286" ht="12.75">
      <c r="G286" s="13"/>
    </row>
    <row r="287" ht="12.75">
      <c r="G287" s="13"/>
    </row>
    <row r="288" ht="12.75">
      <c r="G288" s="13"/>
    </row>
    <row r="289" ht="12.75">
      <c r="G289" s="13"/>
    </row>
    <row r="290" ht="12.75">
      <c r="G290" s="13"/>
    </row>
    <row r="291" ht="12.75">
      <c r="G291" s="13"/>
    </row>
    <row r="292" ht="12.75">
      <c r="G292" s="13"/>
    </row>
    <row r="293" ht="12.75">
      <c r="G293" s="13"/>
    </row>
    <row r="294" ht="12.75">
      <c r="G294" s="13"/>
    </row>
    <row r="295" ht="12.75">
      <c r="G295" s="13"/>
    </row>
    <row r="296" ht="12.75">
      <c r="G296" s="13"/>
    </row>
    <row r="299" ht="12.75">
      <c r="G299" s="25"/>
    </row>
    <row r="300" ht="12.75">
      <c r="G300" s="25"/>
    </row>
    <row r="301" ht="12.75">
      <c r="G301" s="25"/>
    </row>
    <row r="302" ht="12.75">
      <c r="G302" s="25"/>
    </row>
    <row r="303" ht="12.75">
      <c r="G303" s="25"/>
    </row>
    <row r="304" ht="12.75">
      <c r="G304" s="25"/>
    </row>
    <row r="305" ht="12.75">
      <c r="G305" s="25"/>
    </row>
    <row r="306" ht="12.75">
      <c r="G306" s="25"/>
    </row>
    <row r="307" ht="12.75">
      <c r="G307" s="25"/>
    </row>
    <row r="308" ht="12.75">
      <c r="G308" s="13"/>
    </row>
    <row r="309" ht="12.75">
      <c r="G309" s="13"/>
    </row>
    <row r="310" ht="12.75">
      <c r="G310" s="13"/>
    </row>
    <row r="311" ht="12.75">
      <c r="G311" s="13"/>
    </row>
    <row r="312" ht="12.75">
      <c r="G312" s="13"/>
    </row>
    <row r="313" ht="12.75">
      <c r="G313" s="13"/>
    </row>
    <row r="314" ht="12.75">
      <c r="G314" s="13"/>
    </row>
    <row r="316" ht="12.75">
      <c r="G316" s="13"/>
    </row>
    <row r="317" ht="12.75">
      <c r="G317" s="13"/>
    </row>
    <row r="318" ht="12.75">
      <c r="G318" s="13"/>
    </row>
    <row r="319" ht="12.75">
      <c r="G319" s="13"/>
    </row>
    <row r="320" ht="12.75">
      <c r="G320" s="13"/>
    </row>
    <row r="321" ht="12.75">
      <c r="G321" s="13"/>
    </row>
    <row r="322" ht="12.75">
      <c r="G322" s="13"/>
    </row>
    <row r="323" ht="12.75">
      <c r="G323" s="13"/>
    </row>
    <row r="324" ht="12.75">
      <c r="G324" s="13"/>
    </row>
    <row r="325" ht="12.75">
      <c r="G325" s="13"/>
    </row>
  </sheetData>
  <sheetProtection sheet="1"/>
  <mergeCells count="2">
    <mergeCell ref="B2:F2"/>
    <mergeCell ref="B1:F1"/>
  </mergeCells>
  <printOptions/>
  <pageMargins left="0.46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14">
      <selection activeCell="E33" sqref="E33"/>
    </sheetView>
  </sheetViews>
  <sheetFormatPr defaultColWidth="9.140625" defaultRowHeight="12.75"/>
  <cols>
    <col min="1" max="1" width="39.00390625" style="38" customWidth="1"/>
    <col min="2" max="2" width="6.140625" style="38" bestFit="1" customWidth="1"/>
    <col min="3" max="3" width="15.140625" style="38" customWidth="1"/>
    <col min="4" max="4" width="15.28125" style="38" customWidth="1"/>
    <col min="5" max="5" width="17.00390625" style="38" customWidth="1"/>
    <col min="6" max="6" width="16.8515625" style="38" customWidth="1"/>
    <col min="7" max="7" width="17.7109375" style="38" customWidth="1"/>
    <col min="8" max="8" width="36.57421875" style="38" customWidth="1"/>
    <col min="9" max="9" width="17.421875" style="38" customWidth="1"/>
    <col min="10" max="10" width="15.57421875" style="38" customWidth="1"/>
    <col min="11" max="11" width="4.00390625" style="38" customWidth="1"/>
    <col min="12" max="12" width="3.28125" style="38" customWidth="1"/>
    <col min="13" max="13" width="29.140625" style="38" customWidth="1"/>
    <col min="14" max="14" width="15.57421875" style="38" customWidth="1"/>
    <col min="15" max="15" width="16.28125" style="38" customWidth="1"/>
    <col min="16" max="16384" width="9.140625" style="38" customWidth="1"/>
  </cols>
  <sheetData>
    <row r="1" spans="1:7" ht="24" customHeight="1">
      <c r="A1" s="287" t="s">
        <v>502</v>
      </c>
      <c r="B1" s="287"/>
      <c r="C1" s="287"/>
      <c r="D1" s="287"/>
      <c r="E1" s="36"/>
      <c r="F1" s="37"/>
      <c r="G1" s="37"/>
    </row>
    <row r="2" spans="1:12" ht="15">
      <c r="A2" s="288" t="s">
        <v>503</v>
      </c>
      <c r="B2" s="288"/>
      <c r="C2" s="288"/>
      <c r="D2" s="288"/>
      <c r="E2" s="40"/>
      <c r="F2" s="41"/>
      <c r="G2" s="41"/>
      <c r="H2" s="294"/>
      <c r="I2" s="294"/>
      <c r="J2" s="294"/>
      <c r="K2" s="294"/>
      <c r="L2" s="294"/>
    </row>
    <row r="3" spans="1:12" ht="15">
      <c r="A3" s="39"/>
      <c r="B3" s="39"/>
      <c r="C3" s="39"/>
      <c r="D3" s="39"/>
      <c r="E3" s="39"/>
      <c r="F3" s="41"/>
      <c r="G3" s="41"/>
      <c r="H3" s="37"/>
      <c r="I3" s="37"/>
      <c r="J3" s="37"/>
      <c r="K3" s="37"/>
      <c r="L3" s="37"/>
    </row>
    <row r="4" spans="1:12" ht="36.75" customHeight="1">
      <c r="A4" s="172" t="s">
        <v>1</v>
      </c>
      <c r="B4" s="102" t="s">
        <v>150</v>
      </c>
      <c r="C4" s="42" t="s">
        <v>504</v>
      </c>
      <c r="D4" s="42" t="s">
        <v>505</v>
      </c>
      <c r="H4" s="293"/>
      <c r="I4" s="293"/>
      <c r="J4" s="293"/>
      <c r="K4" s="293"/>
      <c r="L4" s="293"/>
    </row>
    <row r="5" spans="1:10" ht="12.75">
      <c r="A5" s="173" t="s">
        <v>144</v>
      </c>
      <c r="B5" s="43"/>
      <c r="C5" s="45"/>
      <c r="D5" s="44"/>
      <c r="H5" s="46"/>
      <c r="I5" s="47"/>
      <c r="J5" s="48"/>
    </row>
    <row r="6" spans="1:15" ht="12.75">
      <c r="A6" s="99" t="s">
        <v>5</v>
      </c>
      <c r="B6" s="99"/>
      <c r="C6" s="51">
        <v>146398229.5</v>
      </c>
      <c r="D6" s="52">
        <v>156298614.8</v>
      </c>
      <c r="F6" s="51"/>
      <c r="G6" s="51"/>
      <c r="H6" s="53"/>
      <c r="I6" s="54"/>
      <c r="J6" s="55"/>
      <c r="K6" s="56"/>
      <c r="L6" s="57"/>
      <c r="M6" s="58"/>
      <c r="N6" s="291" t="s">
        <v>80</v>
      </c>
      <c r="O6" s="292"/>
    </row>
    <row r="7" spans="1:15" ht="12.75">
      <c r="A7" s="99" t="s">
        <v>6</v>
      </c>
      <c r="B7" s="99"/>
      <c r="C7" s="51">
        <v>67963342.07</v>
      </c>
      <c r="D7" s="52">
        <v>56761328.8</v>
      </c>
      <c r="F7" s="51"/>
      <c r="G7" s="51"/>
      <c r="H7" s="58"/>
      <c r="I7" s="291" t="s">
        <v>0</v>
      </c>
      <c r="J7" s="292"/>
      <c r="K7" s="34"/>
      <c r="M7" s="59" t="s">
        <v>1</v>
      </c>
      <c r="N7" s="289" t="s">
        <v>81</v>
      </c>
      <c r="O7" s="290"/>
    </row>
    <row r="8" spans="1:15" ht="12.75">
      <c r="A8" s="99" t="s">
        <v>8</v>
      </c>
      <c r="B8" s="99"/>
      <c r="C8" s="51">
        <v>15932567.2</v>
      </c>
      <c r="D8" s="52">
        <v>15344756.43</v>
      </c>
      <c r="F8" s="51"/>
      <c r="G8" s="51"/>
      <c r="H8" s="60" t="s">
        <v>1</v>
      </c>
      <c r="I8" s="289" t="s">
        <v>168</v>
      </c>
      <c r="J8" s="290"/>
      <c r="K8" s="34"/>
      <c r="M8" s="61" t="s">
        <v>2</v>
      </c>
      <c r="N8" s="47"/>
      <c r="O8" s="48"/>
    </row>
    <row r="9" spans="1:15" ht="12.75">
      <c r="A9" s="99" t="s">
        <v>7</v>
      </c>
      <c r="B9" s="99"/>
      <c r="C9" s="51">
        <v>152192.88</v>
      </c>
      <c r="D9" s="52">
        <v>47728</v>
      </c>
      <c r="F9" s="51"/>
      <c r="G9" s="51"/>
      <c r="H9" s="61" t="s">
        <v>2</v>
      </c>
      <c r="I9" s="47"/>
      <c r="J9" s="48"/>
      <c r="K9" s="34"/>
      <c r="M9" s="53" t="s">
        <v>3</v>
      </c>
      <c r="N9" s="54"/>
      <c r="O9" s="62">
        <v>124433921.36</v>
      </c>
    </row>
    <row r="10" spans="1:15" ht="12.75">
      <c r="A10" s="99" t="s">
        <v>4</v>
      </c>
      <c r="B10" s="99"/>
      <c r="C10" s="51">
        <v>1885963.3</v>
      </c>
      <c r="D10" s="52">
        <v>1512892.85</v>
      </c>
      <c r="E10" s="73"/>
      <c r="F10" s="51"/>
      <c r="G10" s="51"/>
      <c r="H10" s="53" t="s">
        <v>3</v>
      </c>
      <c r="I10" s="54"/>
      <c r="J10" s="62">
        <v>149171389.16</v>
      </c>
      <c r="K10" s="63"/>
      <c r="M10" s="64" t="s">
        <v>4</v>
      </c>
      <c r="N10" s="65">
        <v>387640.6</v>
      </c>
      <c r="O10" s="66"/>
    </row>
    <row r="11" spans="1:15" ht="12.75">
      <c r="A11" s="99" t="s">
        <v>145</v>
      </c>
      <c r="B11" s="99" t="s">
        <v>151</v>
      </c>
      <c r="C11" s="67">
        <f>'Sch Q2,H1,Mar 2010'!B23</f>
        <v>6348855.15</v>
      </c>
      <c r="D11" s="52">
        <f>'Sch Q2,H1,Mar 2010'!C23</f>
        <v>7180913.29</v>
      </c>
      <c r="E11" s="224"/>
      <c r="F11" s="67"/>
      <c r="G11" s="67"/>
      <c r="H11" s="64" t="s">
        <v>4</v>
      </c>
      <c r="I11" s="65">
        <v>1260616.35</v>
      </c>
      <c r="J11" s="66"/>
      <c r="K11" s="34"/>
      <c r="M11" s="64" t="s">
        <v>5</v>
      </c>
      <c r="N11" s="65">
        <v>64047158.8</v>
      </c>
      <c r="O11" s="66"/>
    </row>
    <row r="12" spans="1:15" ht="12.75">
      <c r="A12" s="44"/>
      <c r="B12" s="44"/>
      <c r="C12" s="68"/>
      <c r="D12" s="68"/>
      <c r="E12" s="224"/>
      <c r="F12" s="67"/>
      <c r="G12" s="34"/>
      <c r="H12" s="64" t="s">
        <v>5</v>
      </c>
      <c r="I12" s="65">
        <v>64683434.45</v>
      </c>
      <c r="J12" s="66"/>
      <c r="K12" s="34"/>
      <c r="M12" s="64" t="s">
        <v>6</v>
      </c>
      <c r="N12" s="65">
        <v>52183831.4</v>
      </c>
      <c r="O12" s="66"/>
    </row>
    <row r="13" spans="1:15" ht="12.75">
      <c r="A13" s="222"/>
      <c r="B13" s="100"/>
      <c r="C13" s="250">
        <f>SUM(C6:C12)</f>
        <v>238681150.1</v>
      </c>
      <c r="D13" s="252">
        <f>SUM(D6:D12)</f>
        <v>237146234.17000002</v>
      </c>
      <c r="E13" s="73"/>
      <c r="F13" s="72"/>
      <c r="G13" s="72"/>
      <c r="H13" s="64" t="s">
        <v>6</v>
      </c>
      <c r="I13" s="65">
        <v>72308491.21</v>
      </c>
      <c r="J13" s="66"/>
      <c r="K13" s="34"/>
      <c r="M13" s="64" t="s">
        <v>7</v>
      </c>
      <c r="N13" s="65">
        <v>34120</v>
      </c>
      <c r="O13" s="66"/>
    </row>
    <row r="14" spans="1:15" ht="12.75">
      <c r="A14" s="44"/>
      <c r="B14" s="101"/>
      <c r="C14" s="67"/>
      <c r="D14" s="68"/>
      <c r="E14" s="73"/>
      <c r="F14" s="67"/>
      <c r="G14" s="67"/>
      <c r="H14" s="64" t="s">
        <v>7</v>
      </c>
      <c r="I14" s="65">
        <v>39275</v>
      </c>
      <c r="J14" s="66"/>
      <c r="K14" s="34"/>
      <c r="M14" s="64" t="s">
        <v>8</v>
      </c>
      <c r="N14" s="74">
        <v>7781170.56</v>
      </c>
      <c r="O14" s="66"/>
    </row>
    <row r="15" spans="1:15" ht="12.75">
      <c r="A15" s="101" t="s">
        <v>146</v>
      </c>
      <c r="B15" s="44"/>
      <c r="C15" s="67"/>
      <c r="D15" s="68"/>
      <c r="E15" s="73"/>
      <c r="F15" s="45"/>
      <c r="H15" s="64" t="s">
        <v>8</v>
      </c>
      <c r="I15" s="74">
        <v>10879572.15</v>
      </c>
      <c r="J15" s="66"/>
      <c r="K15" s="34"/>
      <c r="M15" s="53" t="s">
        <v>9</v>
      </c>
      <c r="N15" s="54"/>
      <c r="O15" s="66"/>
    </row>
    <row r="16" spans="1:15" ht="12.75">
      <c r="A16" s="100" t="s">
        <v>202</v>
      </c>
      <c r="B16" s="100" t="s">
        <v>152</v>
      </c>
      <c r="C16" s="67">
        <f>'Sch Q2,H1,Mar 2010'!B28</f>
        <v>-5050821.559999999</v>
      </c>
      <c r="D16" s="68">
        <f>'Sch Q2,H1,Mar 2010'!C28</f>
        <v>-21532450.439999998</v>
      </c>
      <c r="E16" s="73"/>
      <c r="F16" s="45"/>
      <c r="H16" s="64"/>
      <c r="I16" s="85"/>
      <c r="J16" s="66"/>
      <c r="K16" s="34"/>
      <c r="M16" s="53"/>
      <c r="N16" s="54"/>
      <c r="O16" s="66"/>
    </row>
    <row r="17" spans="1:15" ht="12.75">
      <c r="A17" s="100" t="s">
        <v>147</v>
      </c>
      <c r="B17" s="100" t="s">
        <v>153</v>
      </c>
      <c r="C17" s="67">
        <f>'Sch Q2,H1,Mar 2010'!B52</f>
        <v>50329550.92999999</v>
      </c>
      <c r="D17" s="68">
        <f>'Sch Q2,H1,Mar 2010'!C52</f>
        <v>45627622.660000004</v>
      </c>
      <c r="E17" s="73"/>
      <c r="F17" s="67"/>
      <c r="G17" s="67"/>
      <c r="H17" s="53" t="s">
        <v>9</v>
      </c>
      <c r="I17" s="54"/>
      <c r="J17" s="66"/>
      <c r="K17" s="34"/>
      <c r="M17" s="75"/>
      <c r="N17" s="76"/>
      <c r="O17" s="77">
        <v>124433921.36</v>
      </c>
    </row>
    <row r="18" spans="1:15" ht="12.75">
      <c r="A18" s="100" t="s">
        <v>149</v>
      </c>
      <c r="B18" s="100" t="s">
        <v>154</v>
      </c>
      <c r="C18" s="67">
        <f>'Sch Q2,H1,Mar 2010'!B66</f>
        <v>151330917.25</v>
      </c>
      <c r="D18" s="68">
        <f>'Sch Q2,H1,Mar 2010'!C66</f>
        <v>160837259.98000002</v>
      </c>
      <c r="E18" s="224"/>
      <c r="F18" s="67"/>
      <c r="G18" s="67"/>
      <c r="H18" s="75"/>
      <c r="I18" s="76"/>
      <c r="J18" s="77">
        <v>149171389.16</v>
      </c>
      <c r="K18" s="34"/>
      <c r="M18" s="53" t="s">
        <v>10</v>
      </c>
      <c r="N18" s="54"/>
      <c r="O18" s="62">
        <v>105998071.56</v>
      </c>
    </row>
    <row r="19" spans="1:15" ht="12.75">
      <c r="A19" s="44" t="s">
        <v>148</v>
      </c>
      <c r="B19" s="167" t="s">
        <v>220</v>
      </c>
      <c r="C19" s="67">
        <f>'Sch Q2,H1,Mar 2010'!B79</f>
        <v>9247318.7</v>
      </c>
      <c r="D19" s="68">
        <f>'Sch Q2,H1,Mar 2010'!C79</f>
        <v>16525815.5</v>
      </c>
      <c r="E19" s="73"/>
      <c r="F19" s="67"/>
      <c r="G19" s="67"/>
      <c r="H19" s="53" t="s">
        <v>10</v>
      </c>
      <c r="I19" s="54"/>
      <c r="J19" s="62">
        <v>86520447.53</v>
      </c>
      <c r="K19" s="34"/>
      <c r="M19" s="78" t="s">
        <v>11</v>
      </c>
      <c r="N19" s="54"/>
      <c r="O19" s="66"/>
    </row>
    <row r="20" spans="1:15" ht="12.75">
      <c r="A20" s="100" t="s">
        <v>491</v>
      </c>
      <c r="B20" s="100"/>
      <c r="C20" s="67">
        <v>2216652</v>
      </c>
      <c r="D20" s="68">
        <v>2216652</v>
      </c>
      <c r="E20" s="73"/>
      <c r="F20" s="67"/>
      <c r="G20" s="67"/>
      <c r="H20" s="78" t="s">
        <v>11</v>
      </c>
      <c r="I20" s="54"/>
      <c r="J20" s="66"/>
      <c r="K20" s="56"/>
      <c r="M20" s="75" t="s">
        <v>12</v>
      </c>
      <c r="N20" s="65">
        <v>17749686.93</v>
      </c>
      <c r="O20" s="66"/>
    </row>
    <row r="21" spans="1:15" ht="12.75">
      <c r="A21" s="100" t="s">
        <v>492</v>
      </c>
      <c r="B21" s="100"/>
      <c r="C21" s="67">
        <v>1492831</v>
      </c>
      <c r="D21" s="68">
        <v>1552539</v>
      </c>
      <c r="E21" s="73"/>
      <c r="F21" s="67"/>
      <c r="G21" s="67"/>
      <c r="H21" s="75" t="s">
        <v>12</v>
      </c>
      <c r="I21" s="65">
        <v>19979258.11</v>
      </c>
      <c r="J21" s="66"/>
      <c r="K21" s="34"/>
      <c r="M21" s="78" t="s">
        <v>13</v>
      </c>
      <c r="N21" s="54"/>
      <c r="O21" s="66"/>
    </row>
    <row r="22" spans="1:15" ht="12.75">
      <c r="A22" s="100" t="s">
        <v>109</v>
      </c>
      <c r="B22" s="100" t="s">
        <v>155</v>
      </c>
      <c r="C22" s="67">
        <v>3146106.93</v>
      </c>
      <c r="D22" s="256">
        <v>6360994.4</v>
      </c>
      <c r="E22" s="226"/>
      <c r="F22" s="67"/>
      <c r="G22" s="67"/>
      <c r="H22" s="78" t="s">
        <v>13</v>
      </c>
      <c r="I22" s="54"/>
      <c r="J22" s="66"/>
      <c r="K22" s="34"/>
      <c r="M22" s="75"/>
      <c r="N22" s="80">
        <v>17749686.93</v>
      </c>
      <c r="O22" s="66"/>
    </row>
    <row r="23" spans="1:15" ht="12.75">
      <c r="A23" s="73"/>
      <c r="B23" s="44"/>
      <c r="C23" s="250">
        <f>SUM(C15:C22)</f>
        <v>212712555.25</v>
      </c>
      <c r="D23" s="251">
        <f>SUM(D16:D22)</f>
        <v>211588433.10000002</v>
      </c>
      <c r="E23" s="226"/>
      <c r="F23" s="71"/>
      <c r="G23" s="71"/>
      <c r="H23" s="75"/>
      <c r="I23" s="80">
        <v>19979258.11</v>
      </c>
      <c r="J23" s="66"/>
      <c r="K23" s="34"/>
      <c r="M23" s="81" t="s">
        <v>14</v>
      </c>
      <c r="N23" s="74">
        <v>88248384.63</v>
      </c>
      <c r="O23" s="66"/>
    </row>
    <row r="24" spans="1:15" ht="12.75">
      <c r="A24" s="73"/>
      <c r="B24" s="44"/>
      <c r="C24" s="67"/>
      <c r="D24" s="68"/>
      <c r="E24" s="224"/>
      <c r="F24" s="67"/>
      <c r="G24" s="67"/>
      <c r="H24" s="75" t="s">
        <v>15</v>
      </c>
      <c r="I24" s="65">
        <v>188946</v>
      </c>
      <c r="J24" s="66"/>
      <c r="K24" s="34"/>
      <c r="M24" s="82" t="s">
        <v>82</v>
      </c>
      <c r="N24" s="65"/>
      <c r="O24" s="66"/>
    </row>
    <row r="25" spans="1:15" ht="12.75">
      <c r="A25" s="83" t="s">
        <v>172</v>
      </c>
      <c r="B25" s="44"/>
      <c r="C25" s="71">
        <f>C13-C23</f>
        <v>25968594.849999994</v>
      </c>
      <c r="D25" s="70">
        <f>D13-D23</f>
        <v>25557801.069999993</v>
      </c>
      <c r="E25" s="225"/>
      <c r="F25" s="71"/>
      <c r="G25" s="71"/>
      <c r="H25" s="75" t="s">
        <v>16</v>
      </c>
      <c r="I25" s="65">
        <v>36725857.17</v>
      </c>
      <c r="J25" s="66"/>
      <c r="K25" s="34"/>
      <c r="M25" s="82" t="s">
        <v>83</v>
      </c>
      <c r="N25" s="65"/>
      <c r="O25" s="66"/>
    </row>
    <row r="26" spans="1:15" ht="12.75">
      <c r="A26" s="83" t="s">
        <v>490</v>
      </c>
      <c r="B26" s="44"/>
      <c r="C26" s="71">
        <v>1139799</v>
      </c>
      <c r="D26" s="70"/>
      <c r="E26" s="225"/>
      <c r="F26" s="71"/>
      <c r="G26" s="71"/>
      <c r="H26" s="75"/>
      <c r="I26" s="65"/>
      <c r="J26" s="66"/>
      <c r="K26" s="34"/>
      <c r="M26" s="82"/>
      <c r="N26" s="65"/>
      <c r="O26" s="66"/>
    </row>
    <row r="27" spans="1:15" ht="12.75">
      <c r="A27" s="49" t="s">
        <v>173</v>
      </c>
      <c r="B27" s="99"/>
      <c r="C27" s="67">
        <v>6024000</v>
      </c>
      <c r="D27" s="68">
        <v>10041346</v>
      </c>
      <c r="E27" s="73"/>
      <c r="F27" s="45"/>
      <c r="H27" s="75" t="s">
        <v>17</v>
      </c>
      <c r="I27" s="65">
        <v>2008183.35</v>
      </c>
      <c r="J27" s="66"/>
      <c r="K27" s="34"/>
      <c r="M27" s="82" t="s">
        <v>84</v>
      </c>
      <c r="N27" s="65">
        <v>457396.14</v>
      </c>
      <c r="O27" s="66"/>
    </row>
    <row r="28" spans="1:15" ht="12.75">
      <c r="A28" s="257" t="s">
        <v>174</v>
      </c>
      <c r="B28" s="103"/>
      <c r="C28" s="258">
        <f>C25-C26-C27</f>
        <v>18804795.849999994</v>
      </c>
      <c r="D28" s="252">
        <f>D25-D27</f>
        <v>15516455.069999993</v>
      </c>
      <c r="E28" s="73"/>
      <c r="F28" s="45"/>
      <c r="H28" s="82" t="s">
        <v>18</v>
      </c>
      <c r="I28" s="65">
        <v>20329</v>
      </c>
      <c r="J28" s="66"/>
      <c r="K28" s="34"/>
      <c r="M28" s="82" t="s">
        <v>19</v>
      </c>
      <c r="N28" s="65">
        <v>2301328</v>
      </c>
      <c r="O28" s="66"/>
    </row>
    <row r="29" spans="1:15" ht="12.75">
      <c r="A29" s="50"/>
      <c r="B29" s="50"/>
      <c r="C29" s="67"/>
      <c r="D29" s="45"/>
      <c r="H29" s="82" t="s">
        <v>20</v>
      </c>
      <c r="I29" s="65">
        <v>12590.02</v>
      </c>
      <c r="J29" s="66"/>
      <c r="K29" s="34"/>
      <c r="M29" s="82" t="s">
        <v>85</v>
      </c>
      <c r="N29" s="65">
        <v>94971</v>
      </c>
      <c r="O29" s="66"/>
    </row>
    <row r="30" spans="1:15" ht="12.75">
      <c r="A30" s="69"/>
      <c r="B30" s="45"/>
      <c r="C30" s="67"/>
      <c r="D30" s="45"/>
      <c r="H30" s="82" t="s">
        <v>21</v>
      </c>
      <c r="I30" s="65">
        <v>125735</v>
      </c>
      <c r="J30" s="66"/>
      <c r="K30" s="34"/>
      <c r="M30" s="82" t="s">
        <v>58</v>
      </c>
      <c r="N30" s="65"/>
      <c r="O30" s="66"/>
    </row>
    <row r="31" spans="1:15" ht="12.75">
      <c r="A31" s="45"/>
      <c r="B31" s="45"/>
      <c r="C31" s="67"/>
      <c r="D31" s="45"/>
      <c r="H31" s="82" t="s">
        <v>22</v>
      </c>
      <c r="I31" s="65">
        <v>18807503.18</v>
      </c>
      <c r="J31" s="66"/>
      <c r="K31" s="34"/>
      <c r="M31" s="82" t="s">
        <v>22</v>
      </c>
      <c r="N31" s="65">
        <v>28347738.07</v>
      </c>
      <c r="O31" s="66"/>
    </row>
    <row r="32" spans="1:15" ht="12.75">
      <c r="A32" s="45"/>
      <c r="B32" s="45"/>
      <c r="C32" s="67"/>
      <c r="D32" s="170"/>
      <c r="H32" s="84" t="s">
        <v>23</v>
      </c>
      <c r="I32" s="65">
        <v>1337870.7</v>
      </c>
      <c r="J32" s="66"/>
      <c r="K32" s="34"/>
      <c r="M32" s="84" t="s">
        <v>23</v>
      </c>
      <c r="N32" s="65">
        <v>11010.75</v>
      </c>
      <c r="O32" s="66"/>
    </row>
    <row r="33" spans="1:15" ht="12.75">
      <c r="A33" s="45"/>
      <c r="B33" s="45"/>
      <c r="C33" s="67"/>
      <c r="D33" s="45"/>
      <c r="H33" s="82" t="s">
        <v>24</v>
      </c>
      <c r="I33" s="54"/>
      <c r="J33" s="66"/>
      <c r="K33" s="34"/>
      <c r="M33" s="84" t="s">
        <v>86</v>
      </c>
      <c r="N33" s="65">
        <v>71522.4</v>
      </c>
      <c r="O33" s="66"/>
    </row>
    <row r="34" spans="1:15" ht="12.75" hidden="1">
      <c r="A34" s="45" t="s">
        <v>482</v>
      </c>
      <c r="B34" s="45"/>
      <c r="C34" s="170">
        <f>C6+C7+C8+C9</f>
        <v>230446331.64999998</v>
      </c>
      <c r="D34" s="170">
        <f>D6+D7+D8+D9</f>
        <v>228452428.03000003</v>
      </c>
      <c r="H34" s="82" t="s">
        <v>25</v>
      </c>
      <c r="I34" s="65">
        <v>4373800</v>
      </c>
      <c r="J34" s="66"/>
      <c r="K34" s="56"/>
      <c r="M34" s="82" t="s">
        <v>87</v>
      </c>
      <c r="N34" s="85"/>
      <c r="O34" s="66"/>
    </row>
    <row r="35" spans="1:15" ht="12.75" hidden="1">
      <c r="A35" s="45" t="s">
        <v>483</v>
      </c>
      <c r="B35" s="45"/>
      <c r="C35" s="45"/>
      <c r="D35" s="170">
        <f>D34/241393243.65*100</f>
        <v>94.63911440754197</v>
      </c>
      <c r="H35" s="82" t="s">
        <v>26</v>
      </c>
      <c r="I35" s="85">
        <v>35567</v>
      </c>
      <c r="J35" s="66"/>
      <c r="K35" s="34"/>
      <c r="M35" s="82" t="s">
        <v>24</v>
      </c>
      <c r="N35" s="86"/>
      <c r="O35" s="87"/>
    </row>
    <row r="36" spans="1:15" ht="12.75" hidden="1">
      <c r="A36" s="45"/>
      <c r="B36" s="45"/>
      <c r="C36" s="45"/>
      <c r="D36" s="45"/>
      <c r="H36" s="88" t="s">
        <v>27</v>
      </c>
      <c r="I36" s="89"/>
      <c r="J36" s="87">
        <v>62650941.63</v>
      </c>
      <c r="K36" s="34"/>
      <c r="M36" s="90" t="s">
        <v>88</v>
      </c>
      <c r="N36" s="65">
        <v>3795117</v>
      </c>
      <c r="O36" s="66"/>
    </row>
    <row r="37" spans="1:15" ht="12.75" hidden="1">
      <c r="A37" s="38" t="s">
        <v>172</v>
      </c>
      <c r="C37" s="79">
        <f>C25</f>
        <v>25968594.849999994</v>
      </c>
      <c r="D37" s="79">
        <f>D25</f>
        <v>25557801.069999993</v>
      </c>
      <c r="H37" s="91" t="s">
        <v>28</v>
      </c>
      <c r="I37" s="47"/>
      <c r="J37" s="48"/>
      <c r="K37" s="34"/>
      <c r="M37" s="82" t="s">
        <v>89</v>
      </c>
      <c r="N37" s="54"/>
      <c r="O37" s="62"/>
    </row>
    <row r="38" spans="1:15" ht="12.75" hidden="1">
      <c r="A38" s="45" t="s">
        <v>484</v>
      </c>
      <c r="D38" s="79">
        <f>D37/D39*100</f>
        <v>95.27376825137873</v>
      </c>
      <c r="H38" s="53" t="s">
        <v>29</v>
      </c>
      <c r="I38" s="54"/>
      <c r="J38" s="62">
        <v>249190.97</v>
      </c>
      <c r="K38" s="34"/>
      <c r="M38" s="82" t="s">
        <v>25</v>
      </c>
      <c r="N38" s="65">
        <v>5152658</v>
      </c>
      <c r="O38" s="66"/>
    </row>
    <row r="39" spans="4:15" ht="12.75" hidden="1">
      <c r="D39" s="171">
        <f>'[1]P&amp;L'!$F$29</f>
        <v>26825643.132500052</v>
      </c>
      <c r="H39" s="64" t="s">
        <v>30</v>
      </c>
      <c r="I39" s="65">
        <v>2874</v>
      </c>
      <c r="J39" s="66"/>
      <c r="K39" s="34"/>
      <c r="M39" s="82" t="s">
        <v>90</v>
      </c>
      <c r="N39" s="65">
        <v>1160862</v>
      </c>
      <c r="O39" s="66"/>
    </row>
    <row r="40" spans="8:15" ht="12.75" hidden="1">
      <c r="H40" s="64" t="s">
        <v>31</v>
      </c>
      <c r="I40" s="65">
        <v>105731</v>
      </c>
      <c r="J40" s="66"/>
      <c r="K40" s="34"/>
      <c r="M40" s="82" t="s">
        <v>91</v>
      </c>
      <c r="N40" s="65"/>
      <c r="O40" s="66"/>
    </row>
    <row r="41" spans="8:15" ht="12.75">
      <c r="H41" s="64" t="s">
        <v>32</v>
      </c>
      <c r="I41" s="65">
        <v>58586.27</v>
      </c>
      <c r="J41" s="66"/>
      <c r="K41" s="34"/>
      <c r="M41" s="84" t="s">
        <v>92</v>
      </c>
      <c r="N41" s="65">
        <v>19490495.08</v>
      </c>
      <c r="O41" s="66"/>
    </row>
    <row r="42" spans="8:15" ht="12.75">
      <c r="H42" s="64" t="s">
        <v>33</v>
      </c>
      <c r="I42" s="65">
        <v>900</v>
      </c>
      <c r="J42" s="66"/>
      <c r="K42" s="34"/>
      <c r="M42" s="84" t="s">
        <v>93</v>
      </c>
      <c r="N42" s="65"/>
      <c r="O42" s="66"/>
    </row>
    <row r="43" spans="8:15" ht="12.75">
      <c r="H43" s="64" t="s">
        <v>34</v>
      </c>
      <c r="I43" s="65">
        <v>850</v>
      </c>
      <c r="J43" s="66"/>
      <c r="K43" s="34"/>
      <c r="M43" s="82" t="s">
        <v>94</v>
      </c>
      <c r="N43" s="65">
        <v>27307497.4</v>
      </c>
      <c r="O43" s="66"/>
    </row>
    <row r="44" spans="8:15" ht="12.75">
      <c r="H44" s="64" t="s">
        <v>35</v>
      </c>
      <c r="I44" s="65">
        <v>3414</v>
      </c>
      <c r="J44" s="66"/>
      <c r="K44" s="34"/>
      <c r="M44" s="82" t="s">
        <v>95</v>
      </c>
      <c r="N44" s="74">
        <v>-1392</v>
      </c>
      <c r="O44" s="66"/>
    </row>
    <row r="45" spans="8:15" ht="12.75">
      <c r="H45" s="64" t="s">
        <v>36</v>
      </c>
      <c r="I45" s="54"/>
      <c r="J45" s="66"/>
      <c r="K45" s="34"/>
      <c r="M45" s="88" t="s">
        <v>27</v>
      </c>
      <c r="N45" s="86"/>
      <c r="O45" s="87">
        <v>18435849.8</v>
      </c>
    </row>
    <row r="46" spans="8:15" ht="12.75">
      <c r="H46" s="64" t="s">
        <v>37</v>
      </c>
      <c r="I46" s="65">
        <v>215</v>
      </c>
      <c r="J46" s="66"/>
      <c r="K46" s="34"/>
      <c r="M46" s="92" t="s">
        <v>28</v>
      </c>
      <c r="N46" s="65"/>
      <c r="O46" s="93"/>
    </row>
    <row r="47" spans="8:15" ht="12.75">
      <c r="H47" s="64" t="s">
        <v>38</v>
      </c>
      <c r="I47" s="65">
        <v>2960</v>
      </c>
      <c r="J47" s="66"/>
      <c r="K47" s="34"/>
      <c r="M47" s="94" t="s">
        <v>29</v>
      </c>
      <c r="N47" s="65"/>
      <c r="O47" s="62">
        <v>1165941.64</v>
      </c>
    </row>
    <row r="48" spans="8:15" ht="12.75">
      <c r="H48" s="64" t="s">
        <v>39</v>
      </c>
      <c r="I48" s="65">
        <v>-800</v>
      </c>
      <c r="J48" s="66"/>
      <c r="K48" s="34"/>
      <c r="M48" s="64" t="s">
        <v>30</v>
      </c>
      <c r="N48" s="65">
        <v>2941</v>
      </c>
      <c r="O48" s="66"/>
    </row>
    <row r="49" spans="8:15" ht="12.75">
      <c r="H49" s="64" t="s">
        <v>40</v>
      </c>
      <c r="I49" s="65">
        <v>9520</v>
      </c>
      <c r="J49" s="66"/>
      <c r="K49" s="34"/>
      <c r="M49" s="64" t="s">
        <v>31</v>
      </c>
      <c r="N49" s="65">
        <v>165414</v>
      </c>
      <c r="O49" s="66"/>
    </row>
    <row r="50" spans="8:15" ht="12.75">
      <c r="H50" s="64" t="s">
        <v>41</v>
      </c>
      <c r="I50" s="65">
        <v>17276.7</v>
      </c>
      <c r="J50" s="66"/>
      <c r="K50" s="56"/>
      <c r="M50" s="64" t="s">
        <v>32</v>
      </c>
      <c r="N50" s="65">
        <v>152000.8</v>
      </c>
      <c r="O50" s="66"/>
    </row>
    <row r="51" spans="8:15" ht="12.75">
      <c r="H51" s="64" t="s">
        <v>42</v>
      </c>
      <c r="I51" s="65">
        <v>51034</v>
      </c>
      <c r="J51" s="66"/>
      <c r="K51" s="34"/>
      <c r="M51" s="64" t="s">
        <v>96</v>
      </c>
      <c r="N51" s="85">
        <v>433690.84</v>
      </c>
      <c r="O51" s="66"/>
    </row>
    <row r="52" spans="8:15" ht="12.75">
      <c r="H52" s="64" t="s">
        <v>43</v>
      </c>
      <c r="I52" s="85">
        <v>-3370</v>
      </c>
      <c r="J52" s="66"/>
      <c r="K52" s="34"/>
      <c r="M52" s="64" t="s">
        <v>33</v>
      </c>
      <c r="N52" s="80">
        <v>108400</v>
      </c>
      <c r="O52" s="95"/>
    </row>
    <row r="53" spans="8:15" ht="12.75">
      <c r="H53" s="75"/>
      <c r="I53" s="76"/>
      <c r="J53" s="77">
        <v>62900132.6</v>
      </c>
      <c r="K53" s="34"/>
      <c r="M53" s="64" t="s">
        <v>97</v>
      </c>
      <c r="N53" s="65">
        <v>18676</v>
      </c>
      <c r="O53" s="62"/>
    </row>
    <row r="54" spans="8:15" ht="12.75">
      <c r="H54" s="53" t="s">
        <v>44</v>
      </c>
      <c r="I54" s="54"/>
      <c r="J54" s="62">
        <v>6788045.53</v>
      </c>
      <c r="K54" s="34"/>
      <c r="M54" s="64" t="s">
        <v>98</v>
      </c>
      <c r="N54" s="65"/>
      <c r="O54" s="66"/>
    </row>
    <row r="55" spans="8:15" ht="12.75">
      <c r="H55" s="78" t="s">
        <v>45</v>
      </c>
      <c r="I55" s="65">
        <v>-286103.41</v>
      </c>
      <c r="J55" s="66"/>
      <c r="K55" s="34"/>
      <c r="M55" s="64" t="s">
        <v>99</v>
      </c>
      <c r="N55" s="65"/>
      <c r="O55" s="66"/>
    </row>
    <row r="56" spans="8:15" ht="12.75">
      <c r="H56" s="78" t="s">
        <v>46</v>
      </c>
      <c r="I56" s="65">
        <v>84832.48</v>
      </c>
      <c r="J56" s="66"/>
      <c r="K56" s="34"/>
      <c r="M56" s="64" t="s">
        <v>35</v>
      </c>
      <c r="N56" s="65">
        <v>3414</v>
      </c>
      <c r="O56" s="66"/>
    </row>
    <row r="57" spans="8:15" ht="12.75">
      <c r="H57" s="78" t="s">
        <v>47</v>
      </c>
      <c r="I57" s="65">
        <v>59621</v>
      </c>
      <c r="J57" s="66"/>
      <c r="K57" s="34"/>
      <c r="M57" s="64" t="s">
        <v>100</v>
      </c>
      <c r="N57" s="65"/>
      <c r="O57" s="66"/>
    </row>
    <row r="58" spans="8:15" ht="12.75">
      <c r="H58" s="78" t="s">
        <v>48</v>
      </c>
      <c r="I58" s="65">
        <v>615414.61</v>
      </c>
      <c r="J58" s="66"/>
      <c r="K58" s="34"/>
      <c r="M58" s="64" t="s">
        <v>36</v>
      </c>
      <c r="N58" s="65">
        <v>170118</v>
      </c>
      <c r="O58" s="66"/>
    </row>
    <row r="59" spans="8:15" ht="12.75">
      <c r="H59" s="78" t="s">
        <v>49</v>
      </c>
      <c r="I59" s="65">
        <v>7550.24</v>
      </c>
      <c r="J59" s="66"/>
      <c r="K59" s="34"/>
      <c r="M59" s="64" t="s">
        <v>37</v>
      </c>
      <c r="N59" s="65">
        <v>361</v>
      </c>
      <c r="O59" s="66"/>
    </row>
    <row r="60" spans="8:15" ht="12.75">
      <c r="H60" s="64" t="s">
        <v>50</v>
      </c>
      <c r="I60" s="65">
        <v>277292.18</v>
      </c>
      <c r="J60" s="66"/>
      <c r="K60" s="34"/>
      <c r="M60" s="64" t="s">
        <v>38</v>
      </c>
      <c r="N60" s="65"/>
      <c r="O60" s="66"/>
    </row>
    <row r="61" spans="8:15" ht="12.75">
      <c r="H61" s="64" t="s">
        <v>51</v>
      </c>
      <c r="I61" s="65">
        <v>5551.71</v>
      </c>
      <c r="J61" s="66"/>
      <c r="K61" s="34"/>
      <c r="M61" s="64" t="s">
        <v>39</v>
      </c>
      <c r="N61" s="65">
        <v>50</v>
      </c>
      <c r="O61" s="66"/>
    </row>
    <row r="62" spans="8:15" ht="12.75">
      <c r="H62" s="64" t="s">
        <v>52</v>
      </c>
      <c r="I62" s="65">
        <v>118540</v>
      </c>
      <c r="J62" s="66"/>
      <c r="K62" s="34"/>
      <c r="M62" s="64" t="s">
        <v>41</v>
      </c>
      <c r="N62" s="65">
        <v>23716</v>
      </c>
      <c r="O62" s="66"/>
    </row>
    <row r="63" spans="8:15" ht="12.75">
      <c r="H63" s="64" t="s">
        <v>53</v>
      </c>
      <c r="I63" s="65">
        <v>1483204</v>
      </c>
      <c r="J63" s="66"/>
      <c r="K63" s="34"/>
      <c r="M63" s="64" t="s">
        <v>42</v>
      </c>
      <c r="N63" s="65">
        <v>84700</v>
      </c>
      <c r="O63" s="66"/>
    </row>
    <row r="64" spans="8:15" ht="12.75">
      <c r="H64" s="64" t="s">
        <v>54</v>
      </c>
      <c r="I64" s="65">
        <v>-380</v>
      </c>
      <c r="J64" s="66"/>
      <c r="K64" s="34"/>
      <c r="M64" s="64" t="s">
        <v>43</v>
      </c>
      <c r="N64" s="74">
        <v>2460</v>
      </c>
      <c r="O64" s="66"/>
    </row>
    <row r="65" spans="8:15" ht="12.75">
      <c r="H65" s="64" t="s">
        <v>55</v>
      </c>
      <c r="I65" s="65">
        <v>140000</v>
      </c>
      <c r="J65" s="66"/>
      <c r="K65" s="34"/>
      <c r="M65" s="82"/>
      <c r="N65" s="80"/>
      <c r="O65" s="95">
        <v>19601791.44</v>
      </c>
    </row>
    <row r="66" spans="8:15" ht="12.75">
      <c r="H66" s="64" t="s">
        <v>56</v>
      </c>
      <c r="I66" s="65">
        <v>11958</v>
      </c>
      <c r="J66" s="66"/>
      <c r="K66" s="34"/>
      <c r="M66" s="94" t="s">
        <v>44</v>
      </c>
      <c r="N66" s="65"/>
      <c r="O66" s="62">
        <v>9618135.41</v>
      </c>
    </row>
    <row r="67" spans="8:15" ht="12.75">
      <c r="H67" s="64" t="s">
        <v>57</v>
      </c>
      <c r="I67" s="65">
        <v>2533518</v>
      </c>
      <c r="J67" s="66"/>
      <c r="K67" s="34"/>
      <c r="M67" s="64" t="s">
        <v>50</v>
      </c>
      <c r="N67" s="65">
        <v>188821</v>
      </c>
      <c r="O67" s="66"/>
    </row>
    <row r="68" spans="8:15" ht="12.75">
      <c r="H68" s="64" t="s">
        <v>58</v>
      </c>
      <c r="I68" s="65">
        <v>165</v>
      </c>
      <c r="J68" s="66"/>
      <c r="K68" s="34"/>
      <c r="M68" s="64" t="s">
        <v>101</v>
      </c>
      <c r="N68" s="65">
        <v>75658</v>
      </c>
      <c r="O68" s="66"/>
    </row>
    <row r="69" spans="8:15" ht="12.75">
      <c r="H69" s="64" t="s">
        <v>59</v>
      </c>
      <c r="I69" s="65">
        <v>30944</v>
      </c>
      <c r="J69" s="66"/>
      <c r="K69" s="34"/>
      <c r="M69" s="64" t="s">
        <v>102</v>
      </c>
      <c r="N69" s="65"/>
      <c r="O69" s="66"/>
    </row>
    <row r="70" spans="8:15" ht="12.75">
      <c r="H70" s="64" t="s">
        <v>60</v>
      </c>
      <c r="I70" s="65">
        <v>3761.64</v>
      </c>
      <c r="J70" s="66"/>
      <c r="K70" s="34"/>
      <c r="M70" s="64" t="s">
        <v>51</v>
      </c>
      <c r="N70" s="65">
        <v>10970</v>
      </c>
      <c r="O70" s="66"/>
    </row>
    <row r="71" spans="8:15" ht="12.75">
      <c r="H71" s="64" t="s">
        <v>61</v>
      </c>
      <c r="I71" s="65">
        <v>2100</v>
      </c>
      <c r="J71" s="66"/>
      <c r="K71" s="34"/>
      <c r="M71" s="64" t="s">
        <v>103</v>
      </c>
      <c r="N71" s="65">
        <v>92661</v>
      </c>
      <c r="O71" s="66"/>
    </row>
    <row r="72" spans="8:15" ht="12.75">
      <c r="H72" s="64" t="s">
        <v>62</v>
      </c>
      <c r="I72" s="65">
        <v>-5250</v>
      </c>
      <c r="J72" s="66"/>
      <c r="K72" s="34"/>
      <c r="M72" s="64" t="s">
        <v>104</v>
      </c>
      <c r="N72" s="65"/>
      <c r="O72" s="66"/>
    </row>
    <row r="73" spans="8:15" ht="12.75">
      <c r="H73" s="64" t="s">
        <v>63</v>
      </c>
      <c r="I73" s="65">
        <v>69827.34</v>
      </c>
      <c r="J73" s="66"/>
      <c r="K73" s="34"/>
      <c r="M73" s="64" t="s">
        <v>105</v>
      </c>
      <c r="N73" s="65">
        <v>711497</v>
      </c>
      <c r="O73" s="66"/>
    </row>
    <row r="74" spans="8:15" ht="12.75">
      <c r="H74" s="64" t="s">
        <v>64</v>
      </c>
      <c r="I74" s="65">
        <v>114825.27</v>
      </c>
      <c r="J74" s="66"/>
      <c r="K74" s="34"/>
      <c r="M74" s="64" t="s">
        <v>106</v>
      </c>
      <c r="N74" s="65"/>
      <c r="O74" s="66"/>
    </row>
    <row r="75" spans="8:15" ht="12.75">
      <c r="H75" s="64" t="s">
        <v>65</v>
      </c>
      <c r="I75" s="65">
        <v>11030</v>
      </c>
      <c r="J75" s="66"/>
      <c r="K75" s="34"/>
      <c r="M75" s="64" t="s">
        <v>52</v>
      </c>
      <c r="N75" s="65">
        <v>129141</v>
      </c>
      <c r="O75" s="66"/>
    </row>
    <row r="76" spans="8:15" ht="12.75">
      <c r="H76" s="64" t="s">
        <v>66</v>
      </c>
      <c r="I76" s="65">
        <v>83342</v>
      </c>
      <c r="J76" s="66"/>
      <c r="K76" s="34"/>
      <c r="M76" s="64" t="s">
        <v>107</v>
      </c>
      <c r="N76" s="65">
        <v>10964</v>
      </c>
      <c r="O76" s="66"/>
    </row>
    <row r="77" spans="8:15" ht="12.75">
      <c r="H77" s="64" t="s">
        <v>67</v>
      </c>
      <c r="I77" s="65">
        <v>11058</v>
      </c>
      <c r="J77" s="66"/>
      <c r="K77" s="34"/>
      <c r="M77" s="64" t="s">
        <v>53</v>
      </c>
      <c r="N77" s="65">
        <v>1402043</v>
      </c>
      <c r="O77" s="66"/>
    </row>
    <row r="78" spans="8:15" ht="12.75">
      <c r="H78" s="64" t="s">
        <v>68</v>
      </c>
      <c r="I78" s="65">
        <v>57701</v>
      </c>
      <c r="J78" s="66"/>
      <c r="K78" s="34"/>
      <c r="M78" s="64" t="s">
        <v>108</v>
      </c>
      <c r="N78" s="65">
        <v>1374522</v>
      </c>
      <c r="O78" s="66"/>
    </row>
    <row r="79" spans="8:15" ht="12.75">
      <c r="H79" s="64" t="s">
        <v>69</v>
      </c>
      <c r="I79" s="65">
        <v>9000</v>
      </c>
      <c r="J79" s="66"/>
      <c r="K79" s="34"/>
      <c r="M79" s="64" t="s">
        <v>54</v>
      </c>
      <c r="N79" s="65"/>
      <c r="O79" s="66"/>
    </row>
    <row r="80" spans="8:15" ht="12.75">
      <c r="H80" s="64" t="s">
        <v>70</v>
      </c>
      <c r="I80" s="65">
        <v>694018</v>
      </c>
      <c r="J80" s="66"/>
      <c r="K80" s="34"/>
      <c r="M80" s="64" t="s">
        <v>109</v>
      </c>
      <c r="N80" s="65"/>
      <c r="O80" s="66"/>
    </row>
    <row r="81" spans="8:15" ht="12.75">
      <c r="H81" s="64" t="s">
        <v>71</v>
      </c>
      <c r="I81" s="54"/>
      <c r="J81" s="66"/>
      <c r="K81" s="34"/>
      <c r="M81" s="64" t="s">
        <v>110</v>
      </c>
      <c r="N81" s="65"/>
      <c r="O81" s="66"/>
    </row>
    <row r="82" spans="8:15" ht="12.75">
      <c r="H82" s="64" t="s">
        <v>72</v>
      </c>
      <c r="I82" s="65">
        <v>4099</v>
      </c>
      <c r="J82" s="66"/>
      <c r="K82" s="34"/>
      <c r="M82" s="64" t="s">
        <v>18</v>
      </c>
      <c r="N82" s="65"/>
      <c r="O82" s="66"/>
    </row>
    <row r="83" spans="8:15" ht="12.75">
      <c r="H83" s="64" t="s">
        <v>73</v>
      </c>
      <c r="I83" s="65">
        <v>113748.97</v>
      </c>
      <c r="J83" s="66"/>
      <c r="K83" s="34"/>
      <c r="M83" s="64" t="s">
        <v>55</v>
      </c>
      <c r="N83" s="65">
        <v>116758</v>
      </c>
      <c r="O83" s="66"/>
    </row>
    <row r="84" spans="8:15" ht="12.75">
      <c r="H84" s="64" t="s">
        <v>74</v>
      </c>
      <c r="I84" s="65">
        <v>134307</v>
      </c>
      <c r="J84" s="66"/>
      <c r="K84" s="34"/>
      <c r="M84" s="64" t="s">
        <v>111</v>
      </c>
      <c r="N84" s="65">
        <v>1922</v>
      </c>
      <c r="O84" s="66"/>
    </row>
    <row r="85" spans="8:15" ht="12.75">
      <c r="H85" s="64" t="s">
        <v>75</v>
      </c>
      <c r="I85" s="65">
        <v>272624.5</v>
      </c>
      <c r="J85" s="66"/>
      <c r="K85" s="96"/>
      <c r="M85" s="64" t="s">
        <v>112</v>
      </c>
      <c r="N85" s="65">
        <v>131200</v>
      </c>
      <c r="O85" s="66"/>
    </row>
    <row r="86" spans="8:15" ht="12.75">
      <c r="H86" s="64" t="s">
        <v>76</v>
      </c>
      <c r="I86" s="65">
        <v>9729</v>
      </c>
      <c r="J86" s="66"/>
      <c r="M86" s="64" t="s">
        <v>113</v>
      </c>
      <c r="N86" s="65"/>
      <c r="O86" s="66"/>
    </row>
    <row r="87" spans="8:15" ht="12.75">
      <c r="H87" s="64" t="s">
        <v>77</v>
      </c>
      <c r="I87" s="65">
        <v>13516</v>
      </c>
      <c r="J87" s="66"/>
      <c r="M87" s="64" t="s">
        <v>114</v>
      </c>
      <c r="N87" s="85"/>
      <c r="O87" s="66"/>
    </row>
    <row r="88" spans="8:15" ht="12.75">
      <c r="H88" s="64" t="s">
        <v>78</v>
      </c>
      <c r="I88" s="85">
        <v>106500</v>
      </c>
      <c r="J88" s="66"/>
      <c r="M88" s="64" t="s">
        <v>57</v>
      </c>
      <c r="N88" s="86">
        <v>448870</v>
      </c>
      <c r="O88" s="87"/>
    </row>
    <row r="89" spans="8:15" ht="12.75">
      <c r="H89" s="88" t="s">
        <v>79</v>
      </c>
      <c r="I89" s="89"/>
      <c r="J89" s="87">
        <v>56112087.07</v>
      </c>
      <c r="M89" s="64" t="s">
        <v>115</v>
      </c>
      <c r="N89" s="65">
        <v>200000</v>
      </c>
      <c r="O89" s="66"/>
    </row>
    <row r="90" spans="13:15" ht="12.75">
      <c r="M90" s="64" t="s">
        <v>116</v>
      </c>
      <c r="N90" s="65">
        <v>119491</v>
      </c>
      <c r="O90" s="66"/>
    </row>
    <row r="91" spans="13:15" ht="12.75">
      <c r="M91" s="64" t="s">
        <v>117</v>
      </c>
      <c r="N91" s="65"/>
      <c r="O91" s="66"/>
    </row>
    <row r="92" spans="13:15" ht="12.75">
      <c r="M92" s="64" t="s">
        <v>118</v>
      </c>
      <c r="N92" s="65">
        <v>6026</v>
      </c>
      <c r="O92" s="66"/>
    </row>
    <row r="93" spans="13:15" ht="12.75">
      <c r="M93" s="64" t="s">
        <v>119</v>
      </c>
      <c r="N93" s="65">
        <v>10500</v>
      </c>
      <c r="O93" s="66"/>
    </row>
    <row r="94" spans="13:15" ht="12.75">
      <c r="M94" s="64" t="s">
        <v>120</v>
      </c>
      <c r="N94" s="65">
        <v>100289</v>
      </c>
      <c r="O94" s="66"/>
    </row>
    <row r="95" spans="13:15" ht="12.75">
      <c r="M95" s="64" t="s">
        <v>59</v>
      </c>
      <c r="N95" s="65"/>
      <c r="O95" s="66"/>
    </row>
    <row r="96" spans="13:15" ht="12.75">
      <c r="M96" s="64" t="s">
        <v>121</v>
      </c>
      <c r="N96" s="65">
        <v>1210097.5</v>
      </c>
      <c r="O96" s="66"/>
    </row>
    <row r="97" spans="13:15" ht="12.75">
      <c r="M97" s="64" t="s">
        <v>60</v>
      </c>
      <c r="N97" s="65"/>
      <c r="O97" s="66"/>
    </row>
    <row r="98" spans="13:15" ht="12.75">
      <c r="M98" s="64" t="s">
        <v>122</v>
      </c>
      <c r="N98" s="65">
        <v>588</v>
      </c>
      <c r="O98" s="66"/>
    </row>
    <row r="99" spans="13:15" ht="12.75">
      <c r="M99" s="64" t="s">
        <v>123</v>
      </c>
      <c r="N99" s="65"/>
      <c r="O99" s="66"/>
    </row>
    <row r="100" spans="13:15" ht="12.75">
      <c r="M100" s="64" t="s">
        <v>61</v>
      </c>
      <c r="N100" s="65">
        <v>2100</v>
      </c>
      <c r="O100" s="66"/>
    </row>
    <row r="101" spans="13:15" ht="12.75">
      <c r="M101" s="64" t="s">
        <v>124</v>
      </c>
      <c r="N101" s="54"/>
      <c r="O101" s="66"/>
    </row>
    <row r="102" spans="13:15" ht="12.75">
      <c r="M102" s="64" t="s">
        <v>62</v>
      </c>
      <c r="N102" s="65">
        <v>83963.5</v>
      </c>
      <c r="O102" s="66"/>
    </row>
    <row r="103" spans="13:15" ht="12.75">
      <c r="M103" s="64" t="s">
        <v>125</v>
      </c>
      <c r="N103" s="54"/>
      <c r="O103" s="66"/>
    </row>
    <row r="104" spans="13:15" ht="12.75">
      <c r="M104" s="64" t="s">
        <v>126</v>
      </c>
      <c r="N104" s="65">
        <v>761659</v>
      </c>
      <c r="O104" s="66"/>
    </row>
    <row r="105" spans="13:15" ht="12.75">
      <c r="M105" s="64" t="s">
        <v>63</v>
      </c>
      <c r="N105" s="65">
        <v>68190.28</v>
      </c>
      <c r="O105" s="66"/>
    </row>
    <row r="106" spans="13:15" ht="12.75">
      <c r="M106" s="64" t="s">
        <v>127</v>
      </c>
      <c r="N106" s="65">
        <v>7280</v>
      </c>
      <c r="O106" s="66"/>
    </row>
    <row r="107" spans="13:15" ht="12.75">
      <c r="M107" s="64" t="s">
        <v>65</v>
      </c>
      <c r="N107" s="65">
        <v>13118</v>
      </c>
      <c r="O107" s="66"/>
    </row>
    <row r="108" spans="13:15" ht="12.75">
      <c r="M108" s="64" t="s">
        <v>66</v>
      </c>
      <c r="N108" s="65">
        <v>2500</v>
      </c>
      <c r="O108" s="66"/>
    </row>
    <row r="109" spans="13:15" ht="12.75">
      <c r="M109" s="64" t="s">
        <v>128</v>
      </c>
      <c r="N109" s="65">
        <v>51714.78</v>
      </c>
      <c r="O109" s="66"/>
    </row>
    <row r="110" spans="13:15" ht="12.75">
      <c r="M110" s="64" t="s">
        <v>67</v>
      </c>
      <c r="N110" s="65">
        <v>850</v>
      </c>
      <c r="O110" s="66"/>
    </row>
    <row r="111" spans="13:15" ht="12.75">
      <c r="M111" s="64" t="s">
        <v>129</v>
      </c>
      <c r="N111" s="65"/>
      <c r="O111" s="66"/>
    </row>
    <row r="112" spans="13:15" ht="12.75">
      <c r="M112" s="64" t="s">
        <v>130</v>
      </c>
      <c r="N112" s="65">
        <v>115772.3</v>
      </c>
      <c r="O112" s="66"/>
    </row>
    <row r="113" spans="13:15" ht="12.75">
      <c r="M113" s="64" t="s">
        <v>68</v>
      </c>
      <c r="N113" s="65">
        <v>35649</v>
      </c>
      <c r="O113" s="66"/>
    </row>
    <row r="114" spans="13:15" ht="12.75">
      <c r="M114" s="64" t="s">
        <v>69</v>
      </c>
      <c r="N114" s="65">
        <v>9000</v>
      </c>
      <c r="O114" s="66"/>
    </row>
    <row r="115" spans="13:15" ht="12.75">
      <c r="M115" s="64" t="s">
        <v>131</v>
      </c>
      <c r="N115" s="65">
        <v>149</v>
      </c>
      <c r="O115" s="66"/>
    </row>
    <row r="116" spans="13:15" ht="12.75">
      <c r="M116" s="64" t="s">
        <v>70</v>
      </c>
      <c r="N116" s="65">
        <v>478179</v>
      </c>
      <c r="O116" s="66"/>
    </row>
    <row r="117" spans="13:15" ht="12.75">
      <c r="M117" s="64" t="s">
        <v>132</v>
      </c>
      <c r="N117" s="65">
        <v>28000</v>
      </c>
      <c r="O117" s="66"/>
    </row>
    <row r="118" spans="13:15" ht="12.75">
      <c r="M118" s="64" t="s">
        <v>133</v>
      </c>
      <c r="N118" s="65">
        <v>9406.9</v>
      </c>
      <c r="O118" s="66"/>
    </row>
    <row r="119" spans="13:15" ht="12.75">
      <c r="M119" s="64" t="s">
        <v>71</v>
      </c>
      <c r="N119" s="54"/>
      <c r="O119" s="66"/>
    </row>
    <row r="120" spans="13:15" ht="12.75">
      <c r="M120" s="64" t="s">
        <v>134</v>
      </c>
      <c r="N120" s="65">
        <v>41700</v>
      </c>
      <c r="O120" s="66"/>
    </row>
    <row r="121" spans="13:15" ht="12.75">
      <c r="M121" s="64" t="s">
        <v>135</v>
      </c>
      <c r="N121" s="65">
        <v>1127</v>
      </c>
      <c r="O121" s="66"/>
    </row>
    <row r="122" spans="13:15" ht="12.75">
      <c r="M122" s="64" t="s">
        <v>136</v>
      </c>
      <c r="N122" s="65">
        <v>5021</v>
      </c>
      <c r="O122" s="66"/>
    </row>
    <row r="123" spans="13:15" ht="12.75">
      <c r="M123" s="64" t="s">
        <v>137</v>
      </c>
      <c r="N123" s="65">
        <v>1334073</v>
      </c>
      <c r="O123" s="66"/>
    </row>
    <row r="124" spans="13:15" ht="12.75">
      <c r="M124" s="64" t="s">
        <v>138</v>
      </c>
      <c r="N124" s="65"/>
      <c r="O124" s="66"/>
    </row>
    <row r="125" spans="13:15" ht="12.75">
      <c r="M125" s="64" t="s">
        <v>139</v>
      </c>
      <c r="N125" s="65">
        <v>60681</v>
      </c>
      <c r="O125" s="66"/>
    </row>
    <row r="126" spans="13:15" ht="12.75">
      <c r="M126" s="64" t="s">
        <v>140</v>
      </c>
      <c r="N126" s="65">
        <v>8273</v>
      </c>
      <c r="O126" s="66"/>
    </row>
    <row r="127" spans="13:15" ht="12.75">
      <c r="M127" s="64" t="s">
        <v>141</v>
      </c>
      <c r="N127" s="54"/>
      <c r="O127" s="66"/>
    </row>
    <row r="128" spans="13:15" ht="12.75">
      <c r="M128" s="64" t="s">
        <v>73</v>
      </c>
      <c r="N128" s="65">
        <v>-96792.85</v>
      </c>
      <c r="O128" s="66"/>
    </row>
    <row r="129" spans="13:15" ht="12.75">
      <c r="M129" s="64" t="s">
        <v>75</v>
      </c>
      <c r="N129" s="65">
        <v>138587</v>
      </c>
      <c r="O129" s="66"/>
    </row>
    <row r="130" spans="13:15" ht="12.75">
      <c r="M130" s="64" t="s">
        <v>76</v>
      </c>
      <c r="N130" s="65">
        <v>57257</v>
      </c>
      <c r="O130" s="66"/>
    </row>
    <row r="131" spans="13:15" ht="12.75">
      <c r="M131" s="64" t="s">
        <v>77</v>
      </c>
      <c r="N131" s="65">
        <v>18344</v>
      </c>
      <c r="O131" s="66"/>
    </row>
    <row r="132" spans="13:15" ht="12.75">
      <c r="M132" s="64" t="s">
        <v>142</v>
      </c>
      <c r="N132" s="65">
        <v>7512</v>
      </c>
      <c r="O132" s="66"/>
    </row>
    <row r="133" spans="13:15" ht="12.75">
      <c r="M133" s="64" t="s">
        <v>143</v>
      </c>
      <c r="N133" s="74">
        <v>32803</v>
      </c>
      <c r="O133" s="66"/>
    </row>
    <row r="134" spans="13:15" ht="12.75">
      <c r="M134" s="88" t="s">
        <v>79</v>
      </c>
      <c r="N134" s="89"/>
      <c r="O134" s="87">
        <v>9983656.03</v>
      </c>
    </row>
  </sheetData>
  <sheetProtection sheet="1"/>
  <mergeCells count="8">
    <mergeCell ref="A1:D1"/>
    <mergeCell ref="A2:D2"/>
    <mergeCell ref="I8:J8"/>
    <mergeCell ref="N6:O6"/>
    <mergeCell ref="N7:O7"/>
    <mergeCell ref="H4:L4"/>
    <mergeCell ref="H2:L2"/>
    <mergeCell ref="I7:J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3.00390625" style="0" customWidth="1"/>
    <col min="2" max="2" width="14.7109375" style="0" customWidth="1"/>
    <col min="3" max="3" width="0.71875" style="0" customWidth="1"/>
    <col min="4" max="4" width="17.421875" style="0" customWidth="1"/>
    <col min="5" max="5" width="15.00390625" style="0" bestFit="1" customWidth="1"/>
    <col min="6" max="6" width="17.28125" style="0" customWidth="1"/>
    <col min="7" max="7" width="12.8515625" style="0" customWidth="1"/>
    <col min="8" max="8" width="11.7109375" style="0" customWidth="1"/>
    <col min="9" max="9" width="2.57421875" style="0" customWidth="1"/>
    <col min="10" max="10" width="11.28125" style="0" customWidth="1"/>
  </cols>
  <sheetData>
    <row r="1" spans="1:5" ht="21" customHeight="1">
      <c r="A1" s="298" t="s">
        <v>515</v>
      </c>
      <c r="B1" s="298"/>
      <c r="C1" s="298"/>
      <c r="D1" s="298"/>
      <c r="E1" s="281"/>
    </row>
    <row r="2" spans="1:4" ht="30.75" customHeight="1">
      <c r="A2" s="295" t="s">
        <v>507</v>
      </c>
      <c r="B2" s="295"/>
      <c r="C2" s="295"/>
      <c r="D2" s="295"/>
    </row>
    <row r="3" spans="1:4" ht="12.75">
      <c r="A3" s="155" t="s">
        <v>372</v>
      </c>
      <c r="B3" s="296" t="s">
        <v>381</v>
      </c>
      <c r="C3" s="296"/>
      <c r="D3" s="297"/>
    </row>
    <row r="4" spans="1:4" ht="12.75">
      <c r="A4" s="157"/>
      <c r="B4" s="156" t="s">
        <v>193</v>
      </c>
      <c r="C4" s="142"/>
      <c r="D4" s="142" t="s">
        <v>182</v>
      </c>
    </row>
    <row r="5" spans="1:4" ht="12.75">
      <c r="A5" s="158"/>
      <c r="B5" s="234"/>
      <c r="C5" s="141"/>
      <c r="D5" s="141"/>
    </row>
    <row r="6" spans="1:4" ht="12.75">
      <c r="A6" s="159" t="s">
        <v>373</v>
      </c>
      <c r="B6" s="234"/>
      <c r="C6" s="141"/>
      <c r="D6" s="129"/>
    </row>
    <row r="7" spans="1:4" ht="12.75">
      <c r="A7" s="159" t="s">
        <v>224</v>
      </c>
      <c r="B7" s="123"/>
      <c r="C7" s="129"/>
      <c r="D7" s="129"/>
    </row>
    <row r="8" spans="1:4" ht="13.5" thickBot="1">
      <c r="A8" s="160" t="s">
        <v>299</v>
      </c>
      <c r="B8" s="147">
        <v>5000000</v>
      </c>
      <c r="C8" s="148"/>
      <c r="D8" s="148">
        <v>5000000</v>
      </c>
    </row>
    <row r="9" spans="1:4" ht="13.5" thickTop="1">
      <c r="A9" s="158"/>
      <c r="B9" s="145"/>
      <c r="C9" s="137"/>
      <c r="D9" s="137"/>
    </row>
    <row r="10" spans="1:4" ht="12.75">
      <c r="A10" s="159" t="s">
        <v>374</v>
      </c>
      <c r="B10" s="145"/>
      <c r="C10" s="137"/>
      <c r="D10" s="137"/>
    </row>
    <row r="11" spans="1:7" ht="12.75">
      <c r="A11" s="159" t="s">
        <v>225</v>
      </c>
      <c r="B11" s="145"/>
      <c r="C11" s="137"/>
      <c r="D11" s="137"/>
      <c r="G11" s="188"/>
    </row>
    <row r="12" spans="1:4" ht="12.75">
      <c r="A12" s="161" t="s">
        <v>225</v>
      </c>
      <c r="B12" s="143">
        <v>374405</v>
      </c>
      <c r="C12" s="136"/>
      <c r="D12" s="136">
        <v>374405</v>
      </c>
    </row>
    <row r="13" spans="1:4" ht="12.75">
      <c r="A13" s="161" t="s">
        <v>489</v>
      </c>
      <c r="B13" s="143">
        <v>10384000</v>
      </c>
      <c r="C13" s="136"/>
      <c r="D13" s="136">
        <v>10384000</v>
      </c>
    </row>
    <row r="14" spans="1:4" ht="12.75">
      <c r="A14" s="161" t="s">
        <v>473</v>
      </c>
      <c r="B14" s="181">
        <v>110540251.01</v>
      </c>
      <c r="C14" s="137"/>
      <c r="D14" s="137">
        <f>B14+B15</f>
        <v>129345046.86</v>
      </c>
    </row>
    <row r="15" spans="1:5" ht="12.75">
      <c r="A15" s="161" t="s">
        <v>472</v>
      </c>
      <c r="B15" s="235">
        <f>'I&amp;E  H1(10-11)'!C28</f>
        <v>18804795.849999994</v>
      </c>
      <c r="C15" s="137"/>
      <c r="D15" s="137">
        <f>'I&amp;E  H1(10-11)'!D28</f>
        <v>15516455.069999993</v>
      </c>
      <c r="E15" s="12"/>
    </row>
    <row r="16" spans="1:4" ht="13.5" thickBot="1">
      <c r="A16" s="162"/>
      <c r="B16" s="149">
        <f>SUM(B12:B15)</f>
        <v>140103451.86</v>
      </c>
      <c r="C16" s="185"/>
      <c r="D16" s="185">
        <f>SUM(D12:D15)</f>
        <v>155619906.93</v>
      </c>
    </row>
    <row r="17" spans="1:4" ht="13.5" thickTop="1">
      <c r="A17" s="159" t="s">
        <v>375</v>
      </c>
      <c r="B17" s="145"/>
      <c r="C17" s="137"/>
      <c r="D17" s="137"/>
    </row>
    <row r="18" spans="1:4" ht="12.75">
      <c r="A18" s="159" t="s">
        <v>376</v>
      </c>
      <c r="B18" s="145"/>
      <c r="C18" s="137"/>
      <c r="D18" s="137"/>
    </row>
    <row r="19" spans="1:4" ht="12.75">
      <c r="A19" s="164" t="s">
        <v>467</v>
      </c>
      <c r="B19" s="145"/>
      <c r="C19" s="137"/>
      <c r="D19" s="137"/>
    </row>
    <row r="20" spans="1:4" ht="12.75">
      <c r="A20" s="162" t="s">
        <v>232</v>
      </c>
      <c r="B20" s="236">
        <v>200135</v>
      </c>
      <c r="C20" s="177"/>
      <c r="D20" s="177">
        <v>200135</v>
      </c>
    </row>
    <row r="21" spans="1:4" ht="12.75">
      <c r="A21" s="162" t="s">
        <v>234</v>
      </c>
      <c r="B21" s="236">
        <v>1900000</v>
      </c>
      <c r="C21" s="177"/>
      <c r="D21" s="177">
        <v>1900000</v>
      </c>
    </row>
    <row r="22" spans="1:4" ht="12.75">
      <c r="A22" s="162" t="s">
        <v>236</v>
      </c>
      <c r="B22" s="236">
        <v>2500000</v>
      </c>
      <c r="C22" s="177"/>
      <c r="D22" s="177">
        <v>2500000</v>
      </c>
    </row>
    <row r="23" spans="1:4" ht="12.75">
      <c r="A23" s="162" t="s">
        <v>238</v>
      </c>
      <c r="B23" s="236">
        <v>9409008</v>
      </c>
      <c r="C23" s="177"/>
      <c r="D23" s="177">
        <f>B23</f>
        <v>9409008</v>
      </c>
    </row>
    <row r="24" spans="1:5" ht="12.75">
      <c r="A24" s="162" t="s">
        <v>240</v>
      </c>
      <c r="B24" s="236">
        <v>1445000</v>
      </c>
      <c r="C24" s="177"/>
      <c r="D24" s="177">
        <f>B24</f>
        <v>1445000</v>
      </c>
      <c r="E24" s="12"/>
    </row>
    <row r="25" spans="1:5" ht="12.75">
      <c r="A25" s="162" t="s">
        <v>481</v>
      </c>
      <c r="B25" s="203">
        <f>3530509.6+13488880+478855.6+4626213.3+5605293+12210958.9</f>
        <v>39940710.400000006</v>
      </c>
      <c r="C25" s="177"/>
      <c r="D25" s="177">
        <f>39940710.4+2216652</f>
        <v>42157362.4</v>
      </c>
      <c r="E25" s="12"/>
    </row>
    <row r="26" spans="1:5" ht="12.75">
      <c r="A26" s="162" t="s">
        <v>480</v>
      </c>
      <c r="B26" s="176">
        <f>1191208+4547489+141381+1414127+1724672+3881850</f>
        <v>12900727</v>
      </c>
      <c r="C26" s="177"/>
      <c r="D26" s="177">
        <f>12900727+1552539</f>
        <v>14453266</v>
      </c>
      <c r="E26" s="12"/>
    </row>
    <row r="27" spans="1:5" ht="12.75">
      <c r="A27" s="162"/>
      <c r="B27" s="176"/>
      <c r="C27" s="177"/>
      <c r="D27" s="177"/>
      <c r="E27" s="12"/>
    </row>
    <row r="28" spans="1:6" ht="13.5" thickBot="1">
      <c r="A28" s="163"/>
      <c r="B28" s="175">
        <f>SUM(B20:B27)</f>
        <v>68295580.4</v>
      </c>
      <c r="C28" s="150"/>
      <c r="D28" s="180">
        <f>SUM(D20:D27)</f>
        <v>72064771.4</v>
      </c>
      <c r="E28" s="12"/>
      <c r="F28" s="12"/>
    </row>
    <row r="29" spans="1:5" ht="13.5" thickTop="1">
      <c r="A29" s="158"/>
      <c r="B29" s="145"/>
      <c r="C29" s="137"/>
      <c r="D29" s="137"/>
      <c r="E29" s="12"/>
    </row>
    <row r="30" spans="1:4" ht="12.75">
      <c r="A30" s="159" t="s">
        <v>377</v>
      </c>
      <c r="B30" s="145"/>
      <c r="C30" s="137"/>
      <c r="D30" s="137"/>
    </row>
    <row r="31" spans="1:4" ht="12.75">
      <c r="A31" s="159" t="s">
        <v>359</v>
      </c>
      <c r="B31" s="145"/>
      <c r="C31" s="137"/>
      <c r="D31" s="137"/>
    </row>
    <row r="32" spans="1:4" ht="12.75">
      <c r="A32" s="159"/>
      <c r="B32" s="145"/>
      <c r="C32" s="137"/>
      <c r="D32" s="137"/>
    </row>
    <row r="33" spans="1:4" ht="12.75">
      <c r="A33" s="162" t="s">
        <v>226</v>
      </c>
      <c r="B33" s="236">
        <v>10250</v>
      </c>
      <c r="C33" s="177"/>
      <c r="D33" s="177">
        <v>10250</v>
      </c>
    </row>
    <row r="34" spans="1:4" ht="12.75">
      <c r="A34" s="162" t="s">
        <v>227</v>
      </c>
      <c r="B34" s="236">
        <v>1387792.05</v>
      </c>
      <c r="C34" s="177"/>
      <c r="D34" s="177">
        <v>1387792.05</v>
      </c>
    </row>
    <row r="35" spans="1:4" ht="12.75">
      <c r="A35" s="162" t="s">
        <v>228</v>
      </c>
      <c r="B35" s="236">
        <v>76000</v>
      </c>
      <c r="C35" s="177"/>
      <c r="D35" s="177">
        <v>168456.92</v>
      </c>
    </row>
    <row r="36" spans="1:4" ht="12.75">
      <c r="A36" s="162" t="s">
        <v>229</v>
      </c>
      <c r="B36" s="237"/>
      <c r="C36" s="137"/>
      <c r="D36" s="177">
        <v>235117</v>
      </c>
    </row>
    <row r="37" spans="1:4" ht="12.75">
      <c r="A37" s="162" t="s">
        <v>230</v>
      </c>
      <c r="B37" s="236">
        <v>4000</v>
      </c>
      <c r="C37" s="177"/>
      <c r="D37" s="177">
        <v>4000</v>
      </c>
    </row>
    <row r="38" spans="1:4" ht="12.75">
      <c r="A38" s="162" t="s">
        <v>231</v>
      </c>
      <c r="B38" s="236">
        <v>980720.5</v>
      </c>
      <c r="C38" s="177"/>
      <c r="D38" s="177">
        <v>1723542.5</v>
      </c>
    </row>
    <row r="39" spans="1:4" ht="12.75">
      <c r="A39" s="162" t="s">
        <v>233</v>
      </c>
      <c r="B39" s="236">
        <v>203337.8</v>
      </c>
      <c r="C39" s="177"/>
      <c r="D39" s="177">
        <v>203337.8</v>
      </c>
    </row>
    <row r="40" spans="1:4" ht="12.75">
      <c r="A40" s="162" t="s">
        <v>235</v>
      </c>
      <c r="B40" s="236">
        <v>47254.76</v>
      </c>
      <c r="C40" s="177"/>
      <c r="D40" s="177">
        <v>47254.76</v>
      </c>
    </row>
    <row r="41" spans="1:4" ht="12.75">
      <c r="A41" s="162" t="s">
        <v>237</v>
      </c>
      <c r="B41" s="236">
        <v>1953073.39</v>
      </c>
      <c r="C41" s="177"/>
      <c r="D41" s="177">
        <v>2299771.86</v>
      </c>
    </row>
    <row r="42" spans="1:4" ht="12.75">
      <c r="A42" s="162" t="s">
        <v>239</v>
      </c>
      <c r="B42" s="236">
        <v>11236</v>
      </c>
      <c r="C42" s="177"/>
      <c r="D42" s="177">
        <v>67225</v>
      </c>
    </row>
    <row r="43" spans="1:4" ht="12.75">
      <c r="A43" s="162" t="s">
        <v>241</v>
      </c>
      <c r="B43" s="236">
        <v>1144.65</v>
      </c>
      <c r="C43" s="177"/>
      <c r="D43" s="177">
        <v>1144.65</v>
      </c>
    </row>
    <row r="44" spans="1:5" ht="12.75">
      <c r="A44" s="162" t="s">
        <v>243</v>
      </c>
      <c r="B44" s="236">
        <v>-95327371.95</v>
      </c>
      <c r="C44" s="177"/>
      <c r="D44" s="177">
        <f>B44-6360994.4</f>
        <v>-101688366.35000001</v>
      </c>
      <c r="E44" s="12"/>
    </row>
    <row r="45" spans="1:4" ht="12.75">
      <c r="A45" s="162" t="s">
        <v>244</v>
      </c>
      <c r="B45" s="236">
        <v>39228.8</v>
      </c>
      <c r="C45" s="177"/>
      <c r="D45" s="177">
        <v>39228.8</v>
      </c>
    </row>
    <row r="46" spans="1:4" ht="12.75">
      <c r="A46" s="162" t="s">
        <v>246</v>
      </c>
      <c r="B46" s="236">
        <v>1919603.5</v>
      </c>
      <c r="C46" s="177"/>
      <c r="D46" s="177">
        <v>1919603.5</v>
      </c>
    </row>
    <row r="47" spans="1:4" ht="12.75">
      <c r="A47" s="162" t="s">
        <v>248</v>
      </c>
      <c r="B47" s="236">
        <v>1409794.45</v>
      </c>
      <c r="C47" s="177"/>
      <c r="D47" s="177">
        <v>1409794.45</v>
      </c>
    </row>
    <row r="48" spans="1:4" ht="12.75">
      <c r="A48" s="162" t="s">
        <v>250</v>
      </c>
      <c r="B48" s="236">
        <v>136765.14</v>
      </c>
      <c r="C48" s="177"/>
      <c r="D48" s="177">
        <f>136765.14+2010</f>
        <v>138775.14</v>
      </c>
    </row>
    <row r="49" spans="1:4" ht="12.75">
      <c r="A49" s="162" t="s">
        <v>253</v>
      </c>
      <c r="B49" s="236">
        <v>2149641.95</v>
      </c>
      <c r="C49" s="177"/>
      <c r="D49" s="177">
        <v>2219668.23</v>
      </c>
    </row>
    <row r="50" spans="1:4" ht="12.75">
      <c r="A50" s="162" t="s">
        <v>255</v>
      </c>
      <c r="B50" s="236">
        <v>8774</v>
      </c>
      <c r="C50" s="177"/>
      <c r="D50" s="177">
        <v>8774</v>
      </c>
    </row>
    <row r="51" spans="1:4" ht="12.75">
      <c r="A51" s="162" t="s">
        <v>257</v>
      </c>
      <c r="B51" s="236">
        <v>19715.58</v>
      </c>
      <c r="C51" s="177"/>
      <c r="D51" s="177">
        <v>19715.58</v>
      </c>
    </row>
    <row r="52" spans="1:4" ht="12.75">
      <c r="A52" s="272"/>
      <c r="B52" s="273"/>
      <c r="C52" s="274"/>
      <c r="D52" s="274"/>
    </row>
    <row r="53" spans="1:4" ht="12.75">
      <c r="A53" s="9"/>
      <c r="B53" s="268"/>
      <c r="C53" s="6"/>
      <c r="D53" s="6"/>
    </row>
    <row r="54" spans="1:4" ht="12.75">
      <c r="A54" s="269"/>
      <c r="B54" s="270"/>
      <c r="C54" s="271"/>
      <c r="D54" s="271"/>
    </row>
    <row r="55" spans="1:4" ht="12.75">
      <c r="A55" s="162" t="s">
        <v>259</v>
      </c>
      <c r="B55" s="236">
        <v>7637</v>
      </c>
      <c r="C55" s="177"/>
      <c r="D55" s="177">
        <v>7637</v>
      </c>
    </row>
    <row r="56" spans="1:4" ht="12.75">
      <c r="A56" s="162" t="s">
        <v>261</v>
      </c>
      <c r="B56" s="236">
        <v>109303.19</v>
      </c>
      <c r="C56" s="177"/>
      <c r="D56" s="177">
        <v>109303.19</v>
      </c>
    </row>
    <row r="57" spans="1:4" ht="12.75">
      <c r="A57" s="162" t="s">
        <v>263</v>
      </c>
      <c r="B57" s="236">
        <v>6137.04</v>
      </c>
      <c r="C57" s="177"/>
      <c r="D57" s="177">
        <v>6137.04</v>
      </c>
    </row>
    <row r="58" spans="1:4" ht="12.75">
      <c r="A58" s="162" t="s">
        <v>264</v>
      </c>
      <c r="B58" s="236">
        <v>2012607.02</v>
      </c>
      <c r="C58" s="177"/>
      <c r="D58" s="177">
        <v>2012607.02</v>
      </c>
    </row>
    <row r="59" spans="1:4" ht="12.75">
      <c r="A59" s="162" t="s">
        <v>266</v>
      </c>
      <c r="B59" s="236">
        <v>646927.71</v>
      </c>
      <c r="C59" s="177"/>
      <c r="D59" s="177">
        <v>646927.71</v>
      </c>
    </row>
    <row r="60" spans="1:4" ht="12.75">
      <c r="A60" s="162" t="s">
        <v>378</v>
      </c>
      <c r="B60" s="236">
        <v>1587331</v>
      </c>
      <c r="C60" s="177"/>
      <c r="D60" s="177">
        <v>7065156</v>
      </c>
    </row>
    <row r="61" spans="1:4" ht="12.75">
      <c r="A61" s="162" t="s">
        <v>269</v>
      </c>
      <c r="B61" s="236">
        <v>10040</v>
      </c>
      <c r="C61" s="177"/>
      <c r="D61" s="177">
        <v>10040</v>
      </c>
    </row>
    <row r="62" spans="1:4" ht="12.75">
      <c r="A62" s="162" t="s">
        <v>271</v>
      </c>
      <c r="B62" s="236">
        <v>107111409.93</v>
      </c>
      <c r="C62" s="177"/>
      <c r="D62" s="177">
        <v>134348952.53</v>
      </c>
    </row>
    <row r="63" spans="1:4" ht="12.75">
      <c r="A63" s="162" t="s">
        <v>273</v>
      </c>
      <c r="B63" s="236">
        <v>902173.74</v>
      </c>
      <c r="C63" s="177"/>
      <c r="D63" s="177">
        <v>902173.74</v>
      </c>
    </row>
    <row r="64" spans="1:4" ht="12.75">
      <c r="A64" s="162" t="s">
        <v>275</v>
      </c>
      <c r="B64" s="236">
        <v>224305.71</v>
      </c>
      <c r="C64" s="177"/>
      <c r="D64" s="177">
        <v>224305.71</v>
      </c>
    </row>
    <row r="65" spans="1:4" ht="12.75">
      <c r="A65" s="162" t="s">
        <v>276</v>
      </c>
      <c r="B65" s="236">
        <v>32560.76</v>
      </c>
      <c r="C65" s="177"/>
      <c r="D65" s="177">
        <v>32560.76</v>
      </c>
    </row>
    <row r="66" spans="1:4" ht="12.75">
      <c r="A66" s="162" t="s">
        <v>277</v>
      </c>
      <c r="B66" s="236">
        <v>213847.5</v>
      </c>
      <c r="C66" s="177"/>
      <c r="D66" s="177">
        <v>213847.5</v>
      </c>
    </row>
    <row r="67" spans="1:4" ht="12.75">
      <c r="A67" s="162" t="s">
        <v>279</v>
      </c>
      <c r="B67" s="236">
        <v>53360</v>
      </c>
      <c r="C67" s="177"/>
      <c r="D67" s="177">
        <v>53360</v>
      </c>
    </row>
    <row r="68" spans="1:4" ht="12.75">
      <c r="A68" s="162" t="s">
        <v>281</v>
      </c>
      <c r="B68" s="236">
        <v>202785.7</v>
      </c>
      <c r="C68" s="177"/>
      <c r="D68" s="177">
        <v>202785.7</v>
      </c>
    </row>
    <row r="69" spans="1:4" ht="12.75">
      <c r="A69" s="162" t="s">
        <v>283</v>
      </c>
      <c r="B69" s="236">
        <v>261424.8</v>
      </c>
      <c r="C69" s="177"/>
      <c r="D69" s="177">
        <v>261424.8</v>
      </c>
    </row>
    <row r="70" spans="1:5" ht="13.5" thickBot="1">
      <c r="A70" s="162" t="s">
        <v>218</v>
      </c>
      <c r="B70" s="175">
        <f>SUM(B33:B69)</f>
        <v>28412811.720000006</v>
      </c>
      <c r="C70" s="150"/>
      <c r="D70" s="180">
        <f>SUM(D33:D69)</f>
        <v>56312304.589999996</v>
      </c>
      <c r="E70" s="12"/>
    </row>
    <row r="71" spans="1:4" ht="13.5" thickTop="1">
      <c r="A71" s="158"/>
      <c r="B71" s="145"/>
      <c r="C71" s="137"/>
      <c r="D71" s="137"/>
    </row>
    <row r="72" spans="1:4" ht="12.75">
      <c r="A72" s="159" t="s">
        <v>382</v>
      </c>
      <c r="B72" s="145"/>
      <c r="C72" s="137"/>
      <c r="D72" s="137"/>
    </row>
    <row r="73" spans="1:4" ht="12.75">
      <c r="A73" s="163" t="s">
        <v>383</v>
      </c>
      <c r="B73" s="145"/>
      <c r="C73" s="137"/>
      <c r="D73" s="137"/>
    </row>
    <row r="74" spans="1:7" ht="12.75">
      <c r="A74" s="160" t="s">
        <v>181</v>
      </c>
      <c r="B74" s="145">
        <v>15067319.86</v>
      </c>
      <c r="C74" s="137"/>
      <c r="D74" s="137">
        <f>-'Sch Q2,H1,Mar 2010'!C33</f>
        <v>24747796.78</v>
      </c>
      <c r="E74" s="12"/>
      <c r="F74" s="20"/>
      <c r="G74" s="27"/>
    </row>
    <row r="75" spans="1:7" ht="12.75">
      <c r="A75" s="158" t="s">
        <v>384</v>
      </c>
      <c r="B75" s="145">
        <v>8926680.45</v>
      </c>
      <c r="C75" s="137"/>
      <c r="D75" s="137">
        <f>'Sch Q2,H1,Mar 2010'!C27</f>
        <v>40546917.66</v>
      </c>
      <c r="F75" s="20"/>
      <c r="G75" s="27"/>
    </row>
    <row r="76" spans="1:7" ht="12.75">
      <c r="A76" s="159" t="s">
        <v>371</v>
      </c>
      <c r="B76" s="145">
        <v>10062457.96</v>
      </c>
      <c r="C76" s="137"/>
      <c r="D76" s="123"/>
      <c r="E76" s="12"/>
      <c r="F76" s="20"/>
      <c r="G76" s="27"/>
    </row>
    <row r="77" spans="1:7" ht="12.75">
      <c r="A77" s="159" t="s">
        <v>493</v>
      </c>
      <c r="B77" s="145">
        <v>2402780.05</v>
      </c>
      <c r="C77" s="137"/>
      <c r="D77" s="123"/>
      <c r="F77" s="20"/>
      <c r="G77" s="27"/>
    </row>
    <row r="78" spans="1:6" ht="12.75">
      <c r="A78" s="159" t="s">
        <v>494</v>
      </c>
      <c r="B78" s="145">
        <v>10087786.77</v>
      </c>
      <c r="C78" s="137"/>
      <c r="D78" s="123"/>
      <c r="E78" s="12"/>
      <c r="F78" s="20"/>
    </row>
    <row r="79" spans="1:6" ht="13.5" thickBot="1">
      <c r="A79" s="158"/>
      <c r="B79" s="175">
        <f>SUM(B74:B78)</f>
        <v>46547025.08999999</v>
      </c>
      <c r="C79" s="149">
        <f>SUM(C74:C77)</f>
        <v>0</v>
      </c>
      <c r="D79" s="175">
        <f>SUM(D74:D77)</f>
        <v>65294714.44</v>
      </c>
      <c r="E79" s="12"/>
      <c r="F79" s="20"/>
    </row>
    <row r="80" spans="1:4" ht="13.5" thickTop="1">
      <c r="A80" s="158"/>
      <c r="B80" s="145"/>
      <c r="C80" s="137"/>
      <c r="D80" s="137"/>
    </row>
    <row r="81" spans="1:4" ht="12.75">
      <c r="A81" s="159" t="s">
        <v>385</v>
      </c>
      <c r="B81" s="145"/>
      <c r="C81" s="137"/>
      <c r="D81" s="137"/>
    </row>
    <row r="82" spans="1:4" ht="12.75">
      <c r="A82" s="159" t="s">
        <v>289</v>
      </c>
      <c r="B82" s="145"/>
      <c r="C82" s="137"/>
      <c r="D82" s="137"/>
    </row>
    <row r="83" spans="1:4" ht="12.75">
      <c r="A83" s="162" t="s">
        <v>388</v>
      </c>
      <c r="B83" s="176">
        <v>660481</v>
      </c>
      <c r="C83" s="177"/>
      <c r="D83" s="227">
        <v>487220</v>
      </c>
    </row>
    <row r="84" spans="1:4" ht="12.75">
      <c r="A84" s="162" t="s">
        <v>389</v>
      </c>
      <c r="B84" s="176">
        <v>673923</v>
      </c>
      <c r="C84" s="177"/>
      <c r="D84" s="227">
        <v>198091</v>
      </c>
    </row>
    <row r="85" spans="1:4" ht="12.75">
      <c r="A85" s="162" t="s">
        <v>395</v>
      </c>
      <c r="B85" s="176">
        <v>622754</v>
      </c>
      <c r="C85" s="177"/>
      <c r="D85" s="227">
        <v>457846</v>
      </c>
    </row>
    <row r="86" spans="1:4" ht="12.75">
      <c r="A86" s="162" t="s">
        <v>397</v>
      </c>
      <c r="B86" s="176">
        <v>31472</v>
      </c>
      <c r="C86" s="177"/>
      <c r="D86" s="227">
        <v>2152195.79</v>
      </c>
    </row>
    <row r="87" spans="1:4" ht="12.75">
      <c r="A87" s="162" t="s">
        <v>401</v>
      </c>
      <c r="B87" s="176">
        <v>3397055.47</v>
      </c>
      <c r="C87" s="177"/>
      <c r="D87" s="227">
        <v>18029044.67</v>
      </c>
    </row>
    <row r="88" spans="1:4" ht="12.75">
      <c r="A88" s="162" t="s">
        <v>402</v>
      </c>
      <c r="B88" s="176">
        <v>640037</v>
      </c>
      <c r="C88" s="177"/>
      <c r="D88" s="227">
        <v>6261161.9</v>
      </c>
    </row>
    <row r="89" spans="1:4" ht="12.75">
      <c r="A89" s="162" t="s">
        <v>404</v>
      </c>
      <c r="B89" s="176">
        <v>67387420.06</v>
      </c>
      <c r="C89" s="177"/>
      <c r="D89" s="227">
        <v>40807171.66</v>
      </c>
    </row>
    <row r="90" spans="1:4" ht="12.75">
      <c r="A90" s="162" t="s">
        <v>405</v>
      </c>
      <c r="B90" s="176">
        <v>1421375.6</v>
      </c>
      <c r="C90" s="177"/>
      <c r="D90" s="227">
        <v>2076463.6</v>
      </c>
    </row>
    <row r="91" spans="1:4" ht="12.75">
      <c r="A91" s="162" t="s">
        <v>407</v>
      </c>
      <c r="B91" s="145">
        <v>5840752</v>
      </c>
      <c r="C91" s="137"/>
      <c r="D91" s="227">
        <v>5762842.31</v>
      </c>
    </row>
    <row r="92" spans="1:4" ht="12.75">
      <c r="A92" s="162" t="s">
        <v>414</v>
      </c>
      <c r="B92" s="176">
        <v>845667.77</v>
      </c>
      <c r="C92" s="177"/>
      <c r="D92" s="227">
        <v>847779.77</v>
      </c>
    </row>
    <row r="93" spans="1:4" ht="12.75">
      <c r="A93" s="162" t="s">
        <v>415</v>
      </c>
      <c r="B93" s="176">
        <v>1575746</v>
      </c>
      <c r="C93" s="177"/>
      <c r="D93" s="227">
        <v>1870000.35</v>
      </c>
    </row>
    <row r="94" spans="1:4" ht="12.75">
      <c r="A94" s="162" t="s">
        <v>416</v>
      </c>
      <c r="B94" s="145">
        <v>917917.16</v>
      </c>
      <c r="C94" s="137"/>
      <c r="D94" s="227">
        <v>916.77</v>
      </c>
    </row>
    <row r="95" spans="1:4" ht="12.75" hidden="1">
      <c r="A95" s="159"/>
      <c r="B95" s="145"/>
      <c r="C95" s="137"/>
      <c r="D95" s="137"/>
    </row>
    <row r="96" spans="1:4" ht="12.75" hidden="1">
      <c r="A96" s="161"/>
      <c r="B96" s="143"/>
      <c r="C96" s="136"/>
      <c r="D96" s="136">
        <v>7573.18</v>
      </c>
    </row>
    <row r="97" spans="1:4" ht="12.75" hidden="1">
      <c r="A97" s="161"/>
      <c r="B97" s="143"/>
      <c r="C97" s="136"/>
      <c r="D97" s="136">
        <f>103609-2960</f>
        <v>100649</v>
      </c>
    </row>
    <row r="98" spans="1:4" ht="12.75" hidden="1">
      <c r="A98" s="162" t="s">
        <v>386</v>
      </c>
      <c r="B98" s="176"/>
      <c r="C98" s="177"/>
      <c r="D98" s="177">
        <v>40504</v>
      </c>
    </row>
    <row r="99" spans="1:4" ht="12.75" hidden="1">
      <c r="A99" s="162" t="s">
        <v>387</v>
      </c>
      <c r="B99" s="176"/>
      <c r="C99" s="177"/>
      <c r="D99" s="177">
        <v>283222</v>
      </c>
    </row>
    <row r="100" ht="12.75" hidden="1">
      <c r="B100" s="158"/>
    </row>
    <row r="101" ht="12.75" hidden="1">
      <c r="B101" s="158"/>
    </row>
    <row r="102" spans="1:4" ht="12.75" hidden="1">
      <c r="A102" s="162" t="s">
        <v>390</v>
      </c>
      <c r="B102" s="145"/>
      <c r="C102" s="137"/>
      <c r="D102" s="177">
        <v>87081</v>
      </c>
    </row>
    <row r="103" spans="1:4" ht="12.75" hidden="1">
      <c r="A103" s="162" t="s">
        <v>391</v>
      </c>
      <c r="B103" s="176"/>
      <c r="C103" s="177"/>
      <c r="D103" s="177">
        <v>239176.4</v>
      </c>
    </row>
    <row r="104" spans="1:4" ht="12.75" hidden="1">
      <c r="A104" s="162" t="s">
        <v>392</v>
      </c>
      <c r="B104" s="176"/>
      <c r="C104" s="177"/>
      <c r="D104" s="177">
        <v>2071</v>
      </c>
    </row>
    <row r="105" spans="1:4" ht="12.75" hidden="1">
      <c r="A105" s="162" t="s">
        <v>393</v>
      </c>
      <c r="B105" s="176"/>
      <c r="C105" s="177"/>
      <c r="D105" s="177">
        <v>66880</v>
      </c>
    </row>
    <row r="106" spans="1:4" ht="12.75" hidden="1">
      <c r="A106" s="162" t="s">
        <v>394</v>
      </c>
      <c r="B106" s="176"/>
      <c r="C106" s="177"/>
      <c r="D106" s="177">
        <v>55068</v>
      </c>
    </row>
    <row r="107" ht="12.75" hidden="1">
      <c r="B107" s="158"/>
    </row>
    <row r="108" spans="1:4" ht="12.75" hidden="1">
      <c r="A108" s="162" t="s">
        <v>396</v>
      </c>
      <c r="B108" s="176"/>
      <c r="C108" s="177"/>
      <c r="D108" s="177">
        <v>479694</v>
      </c>
    </row>
    <row r="109" ht="12.75" hidden="1">
      <c r="B109" s="158"/>
    </row>
    <row r="110" spans="1:4" ht="12.75" hidden="1">
      <c r="A110" s="162" t="s">
        <v>398</v>
      </c>
      <c r="B110" s="145"/>
      <c r="C110" s="137"/>
      <c r="D110" s="177">
        <v>53000</v>
      </c>
    </row>
    <row r="111" spans="1:4" ht="12.75" hidden="1">
      <c r="A111" s="162" t="s">
        <v>399</v>
      </c>
      <c r="B111" s="176"/>
      <c r="C111" s="177"/>
      <c r="D111" s="177">
        <v>5993</v>
      </c>
    </row>
    <row r="112" spans="1:4" ht="12.75" hidden="1">
      <c r="A112" s="162" t="s">
        <v>400</v>
      </c>
      <c r="B112" s="145"/>
      <c r="C112" s="137"/>
      <c r="D112" s="177">
        <v>2172110</v>
      </c>
    </row>
    <row r="113" spans="1:4" ht="12.75" hidden="1">
      <c r="A113" s="162" t="s">
        <v>406</v>
      </c>
      <c r="B113" s="145"/>
      <c r="C113" s="137"/>
      <c r="D113" s="177">
        <v>7491</v>
      </c>
    </row>
    <row r="114" ht="12.75" hidden="1">
      <c r="B114" s="158"/>
    </row>
    <row r="115" spans="1:4" ht="12.75" hidden="1">
      <c r="A115" s="162" t="s">
        <v>403</v>
      </c>
      <c r="B115" s="176"/>
      <c r="C115" s="177"/>
      <c r="D115" s="177">
        <f>-18997030.61</f>
        <v>-18997030.61</v>
      </c>
    </row>
    <row r="116" ht="12.75" hidden="1">
      <c r="B116" s="158"/>
    </row>
    <row r="117" ht="12.75" hidden="1">
      <c r="B117" s="158"/>
    </row>
    <row r="118" ht="12.75" hidden="1">
      <c r="B118" s="158"/>
    </row>
    <row r="119" spans="1:4" ht="12.75" hidden="1">
      <c r="A119" s="162" t="s">
        <v>408</v>
      </c>
      <c r="B119" s="145"/>
      <c r="C119" s="137"/>
      <c r="D119" s="177">
        <v>2000</v>
      </c>
    </row>
    <row r="120" spans="1:4" ht="12.75" hidden="1">
      <c r="A120" s="162" t="s">
        <v>409</v>
      </c>
      <c r="B120" s="145"/>
      <c r="C120" s="137"/>
      <c r="D120" s="177">
        <v>891712</v>
      </c>
    </row>
    <row r="121" spans="1:4" ht="12.75" hidden="1">
      <c r="A121" s="162" t="s">
        <v>410</v>
      </c>
      <c r="B121" s="176"/>
      <c r="C121" s="177"/>
      <c r="D121" s="177">
        <v>900</v>
      </c>
    </row>
    <row r="122" spans="1:4" ht="12.75" hidden="1">
      <c r="A122" s="162" t="s">
        <v>411</v>
      </c>
      <c r="B122" s="176"/>
      <c r="C122" s="177"/>
      <c r="D122" s="177">
        <v>603658.71</v>
      </c>
    </row>
    <row r="123" spans="1:4" ht="12.75" hidden="1">
      <c r="A123" s="162" t="s">
        <v>412</v>
      </c>
      <c r="B123" s="176"/>
      <c r="C123" s="177"/>
      <c r="D123" s="177">
        <v>104993</v>
      </c>
    </row>
    <row r="124" spans="1:4" ht="12.75" hidden="1">
      <c r="A124" s="162" t="s">
        <v>413</v>
      </c>
      <c r="B124" s="176"/>
      <c r="C124" s="177"/>
      <c r="D124" s="177">
        <v>842.5</v>
      </c>
    </row>
    <row r="125" spans="1:4" ht="12.75">
      <c r="A125" s="162" t="s">
        <v>417</v>
      </c>
      <c r="B125" s="176">
        <v>3093709.4</v>
      </c>
      <c r="C125" s="177"/>
      <c r="D125" s="227">
        <v>4640776.2</v>
      </c>
    </row>
    <row r="126" spans="1:4" ht="12.75">
      <c r="A126" s="162" t="s">
        <v>418</v>
      </c>
      <c r="B126" s="176">
        <v>741995</v>
      </c>
      <c r="C126" s="177"/>
      <c r="D126" s="227">
        <v>2226633.77</v>
      </c>
    </row>
    <row r="127" spans="1:4" ht="12.75">
      <c r="A127" s="162" t="s">
        <v>419</v>
      </c>
      <c r="B127" s="176">
        <v>998602</v>
      </c>
      <c r="C127" s="177"/>
      <c r="D127" s="227">
        <v>504137</v>
      </c>
    </row>
    <row r="128" spans="1:4" ht="12.75">
      <c r="A128" s="162" t="s">
        <v>420</v>
      </c>
      <c r="B128" s="176">
        <v>787588</v>
      </c>
      <c r="C128" s="177"/>
      <c r="D128" s="227">
        <v>473292</v>
      </c>
    </row>
    <row r="129" spans="1:4" ht="12.75">
      <c r="A129" s="162" t="s">
        <v>421</v>
      </c>
      <c r="B129" s="176">
        <v>2009933</v>
      </c>
      <c r="C129" s="177"/>
      <c r="D129" s="227">
        <v>2787798</v>
      </c>
    </row>
    <row r="130" spans="1:4" ht="12.75">
      <c r="A130" s="162" t="s">
        <v>422</v>
      </c>
      <c r="B130" s="176">
        <v>3309570.8</v>
      </c>
      <c r="C130" s="177"/>
      <c r="D130" s="227">
        <v>2782037.8</v>
      </c>
    </row>
    <row r="131" spans="1:4" ht="12.75">
      <c r="A131" s="162" t="s">
        <v>423</v>
      </c>
      <c r="B131" s="176">
        <v>2654285.66</v>
      </c>
      <c r="C131" s="177"/>
      <c r="D131" s="227">
        <v>19977.66</v>
      </c>
    </row>
    <row r="132" spans="1:4" ht="12.75">
      <c r="A132" s="162" t="s">
        <v>424</v>
      </c>
      <c r="B132" s="176">
        <v>6709737.5</v>
      </c>
      <c r="C132" s="177"/>
      <c r="D132" s="227">
        <v>6709737.5</v>
      </c>
    </row>
    <row r="133" spans="1:4" ht="12.75">
      <c r="A133" s="161" t="s">
        <v>495</v>
      </c>
      <c r="B133" s="176">
        <v>1771167.86</v>
      </c>
      <c r="C133" s="177"/>
      <c r="D133" s="177">
        <v>-18997030.61</v>
      </c>
    </row>
    <row r="134" spans="1:4" ht="12.75">
      <c r="A134" s="161" t="s">
        <v>425</v>
      </c>
      <c r="B134" s="123"/>
      <c r="C134" s="177"/>
      <c r="D134" s="177">
        <v>1966356</v>
      </c>
    </row>
    <row r="135" spans="1:4" ht="12.75">
      <c r="A135" s="161" t="s">
        <v>464</v>
      </c>
      <c r="B135" s="176">
        <f>2813856.6+417991+465969.8+476181.85+504849.26</f>
        <v>4678848.51</v>
      </c>
      <c r="C135" s="177"/>
      <c r="D135" s="177">
        <v>23855625.12</v>
      </c>
    </row>
    <row r="136" spans="1:4" ht="12.75">
      <c r="A136" s="259" t="s">
        <v>218</v>
      </c>
      <c r="B136" s="182">
        <f>SUM(B83:B135)</f>
        <v>110770038.78999999</v>
      </c>
      <c r="C136" s="179">
        <f>SUM(C96:C133)</f>
        <v>0</v>
      </c>
      <c r="D136" s="179">
        <f>SUM(D83:D135)</f>
        <v>92127662.43999998</v>
      </c>
    </row>
    <row r="137" spans="1:5" ht="12.75">
      <c r="A137" s="10"/>
      <c r="B137" s="27"/>
      <c r="C137" s="27"/>
      <c r="D137" s="27"/>
      <c r="E137" s="12"/>
    </row>
    <row r="138" spans="1:5" ht="12.75">
      <c r="A138" s="10"/>
      <c r="B138" s="27"/>
      <c r="C138" s="27"/>
      <c r="D138" s="27"/>
      <c r="E138" s="12"/>
    </row>
    <row r="139" spans="1:5" ht="12.75">
      <c r="A139" s="262"/>
      <c r="B139" s="263"/>
      <c r="C139" s="263"/>
      <c r="D139" s="263"/>
      <c r="E139" s="12"/>
    </row>
    <row r="140" spans="1:4" ht="12.75">
      <c r="A140" s="159" t="s">
        <v>426</v>
      </c>
      <c r="B140" s="145"/>
      <c r="C140" s="137"/>
      <c r="D140" s="137"/>
    </row>
    <row r="141" spans="1:4" ht="12.75">
      <c r="A141" s="163" t="s">
        <v>363</v>
      </c>
      <c r="B141" s="145"/>
      <c r="C141" s="137"/>
      <c r="D141" s="137"/>
    </row>
    <row r="142" spans="1:4" ht="12.75">
      <c r="A142" s="158" t="s">
        <v>427</v>
      </c>
      <c r="B142" s="238">
        <v>218625.9</v>
      </c>
      <c r="C142" s="178"/>
      <c r="D142" s="187">
        <v>5272.54</v>
      </c>
    </row>
    <row r="143" spans="1:4" ht="12.75">
      <c r="A143" s="164" t="s">
        <v>431</v>
      </c>
      <c r="B143" s="145"/>
      <c r="C143" s="137"/>
      <c r="D143" s="137"/>
    </row>
    <row r="144" spans="1:4" ht="12.75">
      <c r="A144" s="162" t="s">
        <v>428</v>
      </c>
      <c r="B144" s="145">
        <v>0</v>
      </c>
      <c r="C144" s="137"/>
      <c r="D144" s="177">
        <v>30000000</v>
      </c>
    </row>
    <row r="145" spans="1:4" ht="12.75">
      <c r="A145" s="162" t="s">
        <v>429</v>
      </c>
      <c r="B145" s="176"/>
      <c r="C145" s="177"/>
      <c r="D145" s="177">
        <v>44999000</v>
      </c>
    </row>
    <row r="146" spans="1:4" ht="12.75">
      <c r="A146" s="162" t="s">
        <v>430</v>
      </c>
      <c r="B146" s="176">
        <v>37982862</v>
      </c>
      <c r="C146" s="177"/>
      <c r="D146" s="177">
        <v>274102</v>
      </c>
    </row>
    <row r="147" spans="1:4" ht="12.75">
      <c r="A147" s="162" t="s">
        <v>442</v>
      </c>
      <c r="B147" s="176">
        <v>31973938</v>
      </c>
      <c r="C147" s="177"/>
      <c r="D147" s="177">
        <v>11158467</v>
      </c>
    </row>
    <row r="148" spans="1:4" ht="12.75">
      <c r="A148" s="161" t="s">
        <v>500</v>
      </c>
      <c r="B148" s="176">
        <v>95539</v>
      </c>
      <c r="C148" s="177"/>
      <c r="D148" s="177"/>
    </row>
    <row r="149" spans="1:4" ht="12.75">
      <c r="A149" s="165" t="s">
        <v>440</v>
      </c>
      <c r="B149" s="145"/>
      <c r="C149" s="137"/>
      <c r="D149" s="137"/>
    </row>
    <row r="150" spans="1:4" ht="12.75">
      <c r="A150" s="162" t="s">
        <v>432</v>
      </c>
      <c r="B150" s="176">
        <v>971773.97</v>
      </c>
      <c r="C150" s="177"/>
      <c r="D150" s="177">
        <v>3773219.07</v>
      </c>
    </row>
    <row r="151" spans="1:4" ht="12.75">
      <c r="A151" s="162" t="s">
        <v>433</v>
      </c>
      <c r="B151" s="176">
        <v>4387.17</v>
      </c>
      <c r="C151" s="177"/>
      <c r="D151" s="177">
        <v>4387.17</v>
      </c>
    </row>
    <row r="152" spans="1:4" ht="12.75">
      <c r="A152" s="162" t="s">
        <v>434</v>
      </c>
      <c r="B152" s="176"/>
      <c r="C152" s="177"/>
      <c r="D152" s="177">
        <v>278102.72</v>
      </c>
    </row>
    <row r="153" spans="1:4" ht="12.75">
      <c r="A153" s="162" t="s">
        <v>435</v>
      </c>
      <c r="B153" s="176">
        <v>10193967</v>
      </c>
      <c r="C153" s="177"/>
      <c r="D153" s="177">
        <v>9625651</v>
      </c>
    </row>
    <row r="154" spans="1:4" ht="12.75">
      <c r="A154" s="162" t="s">
        <v>436</v>
      </c>
      <c r="B154" s="176">
        <v>2408922.91</v>
      </c>
      <c r="C154" s="177"/>
      <c r="D154" s="177">
        <v>915767.91</v>
      </c>
    </row>
    <row r="155" spans="1:4" ht="12.75">
      <c r="A155" s="162" t="s">
        <v>437</v>
      </c>
      <c r="B155" s="176">
        <v>471.52</v>
      </c>
      <c r="C155" s="177"/>
      <c r="D155" s="177">
        <v>471.52</v>
      </c>
    </row>
    <row r="156" spans="1:4" ht="12.75">
      <c r="A156" s="162" t="s">
        <v>438</v>
      </c>
      <c r="B156" s="176">
        <v>912201.15</v>
      </c>
      <c r="C156" s="177"/>
      <c r="D156" s="177">
        <v>1015545.15</v>
      </c>
    </row>
    <row r="157" spans="1:4" ht="12.75">
      <c r="A157" s="162" t="s">
        <v>439</v>
      </c>
      <c r="B157" s="176">
        <v>21821240.86</v>
      </c>
      <c r="C157" s="177"/>
      <c r="D157" s="177">
        <v>11539213.29</v>
      </c>
    </row>
    <row r="158" spans="1:4" ht="12.75">
      <c r="A158" s="162" t="s">
        <v>441</v>
      </c>
      <c r="B158" s="145"/>
      <c r="C158" s="137"/>
      <c r="D158" s="177">
        <v>188778</v>
      </c>
    </row>
    <row r="159" spans="1:5" ht="13.5" thickBot="1">
      <c r="A159" s="158"/>
      <c r="B159" s="175">
        <f>SUM(B142:B158)</f>
        <v>106583929.48</v>
      </c>
      <c r="C159" s="149">
        <f>SUM(C142:C158)</f>
        <v>0</v>
      </c>
      <c r="D159" s="149">
        <f>SUM(D142:D158)</f>
        <v>113777977.36999997</v>
      </c>
      <c r="E159" s="12"/>
    </row>
    <row r="160" spans="1:4" ht="13.5" thickTop="1">
      <c r="A160" s="158"/>
      <c r="B160" s="145"/>
      <c r="C160" s="137"/>
      <c r="D160" s="137"/>
    </row>
    <row r="161" spans="1:4" ht="12.75">
      <c r="A161" s="159" t="s">
        <v>443</v>
      </c>
      <c r="B161" s="145"/>
      <c r="C161" s="137"/>
      <c r="D161" s="137"/>
    </row>
    <row r="162" spans="1:4" ht="12.75">
      <c r="A162" s="159" t="s">
        <v>364</v>
      </c>
      <c r="B162" s="145"/>
      <c r="C162" s="137"/>
      <c r="D162" s="137"/>
    </row>
    <row r="163" spans="1:4" ht="12.75">
      <c r="A163" s="164" t="s">
        <v>286</v>
      </c>
      <c r="B163" s="145"/>
      <c r="C163" s="137"/>
      <c r="D163" s="137"/>
    </row>
    <row r="164" spans="1:4" ht="12.75">
      <c r="A164" s="161" t="s">
        <v>444</v>
      </c>
      <c r="B164" s="239">
        <f>17978029.83-17348096</f>
        <v>629933.8299999982</v>
      </c>
      <c r="C164" s="136"/>
      <c r="D164" s="136">
        <v>54235</v>
      </c>
    </row>
    <row r="165" spans="1:4" ht="12.75">
      <c r="A165" s="161" t="s">
        <v>445</v>
      </c>
      <c r="B165" s="143"/>
      <c r="C165" s="136"/>
      <c r="D165" s="136">
        <v>3385</v>
      </c>
    </row>
    <row r="166" spans="1:4" ht="12.75">
      <c r="A166" s="161" t="s">
        <v>446</v>
      </c>
      <c r="B166" s="239">
        <v>732027.6</v>
      </c>
      <c r="C166" s="136"/>
      <c r="D166" s="136">
        <f>264273.33-2250</f>
        <v>262023.33000000002</v>
      </c>
    </row>
    <row r="167" spans="1:4" ht="12.75">
      <c r="A167" s="161" t="s">
        <v>447</v>
      </c>
      <c r="B167" s="143"/>
      <c r="C167" s="136"/>
      <c r="D167" s="136">
        <f>35102.57-109451</f>
        <v>-74348.43</v>
      </c>
    </row>
    <row r="168" spans="1:5" ht="12.75">
      <c r="A168" s="161" t="s">
        <v>448</v>
      </c>
      <c r="B168" s="143"/>
      <c r="C168" s="136"/>
      <c r="D168" s="136">
        <v>2830830</v>
      </c>
      <c r="E168" s="12"/>
    </row>
    <row r="169" spans="1:4" ht="12.75">
      <c r="A169" s="161" t="s">
        <v>449</v>
      </c>
      <c r="B169" s="143"/>
      <c r="C169" s="136"/>
      <c r="D169" s="136">
        <f>10500-1000</f>
        <v>9500</v>
      </c>
    </row>
    <row r="170" spans="1:4" ht="12.75">
      <c r="A170" s="162" t="s">
        <v>293</v>
      </c>
      <c r="B170" s="176"/>
      <c r="C170" s="177"/>
      <c r="D170" s="177">
        <v>551300</v>
      </c>
    </row>
    <row r="171" spans="1:4" ht="12.75">
      <c r="A171" s="162" t="s">
        <v>450</v>
      </c>
      <c r="B171" s="143"/>
      <c r="C171" s="136"/>
      <c r="D171" s="177">
        <v>1133000</v>
      </c>
    </row>
    <row r="172" spans="1:4" ht="12.75">
      <c r="A172" s="162" t="s">
        <v>294</v>
      </c>
      <c r="B172" s="176"/>
      <c r="C172" s="177"/>
      <c r="D172" s="177">
        <v>3983</v>
      </c>
    </row>
    <row r="173" spans="1:4" ht="12.75">
      <c r="A173" s="161" t="s">
        <v>496</v>
      </c>
      <c r="B173" s="240">
        <v>146489</v>
      </c>
      <c r="C173" s="137"/>
      <c r="D173" s="136">
        <v>2353178</v>
      </c>
    </row>
    <row r="174" spans="1:4" ht="12.75">
      <c r="A174" s="162" t="s">
        <v>295</v>
      </c>
      <c r="B174" s="176"/>
      <c r="C174" s="177"/>
      <c r="D174" s="177">
        <v>495219.6</v>
      </c>
    </row>
    <row r="175" spans="1:4" ht="12.75">
      <c r="A175" s="162" t="s">
        <v>297</v>
      </c>
      <c r="B175" s="176"/>
      <c r="C175" s="177"/>
      <c r="D175" s="177">
        <v>31508</v>
      </c>
    </row>
    <row r="176" spans="1:4" ht="12.75">
      <c r="A176" s="161" t="s">
        <v>497</v>
      </c>
      <c r="B176" s="239">
        <v>17348096</v>
      </c>
      <c r="C176" s="177"/>
      <c r="D176" s="177"/>
    </row>
    <row r="177" spans="1:4" ht="12.75">
      <c r="A177" s="165" t="s">
        <v>451</v>
      </c>
      <c r="B177" s="145"/>
      <c r="C177" s="137"/>
      <c r="D177" s="137"/>
    </row>
    <row r="178" spans="1:4" ht="12.75">
      <c r="A178" s="162" t="s">
        <v>452</v>
      </c>
      <c r="B178" s="239">
        <v>2455</v>
      </c>
      <c r="C178" s="177"/>
      <c r="D178" s="177">
        <v>2455</v>
      </c>
    </row>
    <row r="179" spans="1:4" ht="12.75">
      <c r="A179" s="162" t="s">
        <v>453</v>
      </c>
      <c r="B179" s="239">
        <v>244657</v>
      </c>
      <c r="C179" s="177"/>
      <c r="D179" s="177">
        <v>244657</v>
      </c>
    </row>
    <row r="180" spans="1:4" ht="12.75">
      <c r="A180" s="162" t="s">
        <v>454</v>
      </c>
      <c r="B180" s="176"/>
      <c r="C180" s="177"/>
      <c r="D180" s="177">
        <v>30000</v>
      </c>
    </row>
    <row r="181" spans="1:4" ht="12.75">
      <c r="A181" s="162" t="s">
        <v>455</v>
      </c>
      <c r="B181" s="239">
        <v>8000</v>
      </c>
      <c r="C181" s="177"/>
      <c r="D181" s="177">
        <v>8000</v>
      </c>
    </row>
    <row r="182" spans="1:4" ht="12.75">
      <c r="A182" s="162" t="s">
        <v>456</v>
      </c>
      <c r="B182" s="239">
        <v>9975</v>
      </c>
      <c r="C182" s="177"/>
      <c r="D182" s="177">
        <v>9975</v>
      </c>
    </row>
    <row r="183" spans="1:4" ht="12.75">
      <c r="A183" s="162" t="s">
        <v>457</v>
      </c>
      <c r="B183" s="176"/>
      <c r="C183" s="177"/>
      <c r="D183" s="177">
        <v>7500</v>
      </c>
    </row>
    <row r="184" spans="1:4" ht="12.75">
      <c r="A184" s="162" t="s">
        <v>458</v>
      </c>
      <c r="B184" s="239">
        <v>755330</v>
      </c>
      <c r="C184" s="177"/>
      <c r="D184" s="177">
        <v>755330</v>
      </c>
    </row>
    <row r="185" spans="1:4" ht="12.75">
      <c r="A185" s="162" t="s">
        <v>459</v>
      </c>
      <c r="B185" s="239">
        <v>157700</v>
      </c>
      <c r="C185" s="177"/>
      <c r="D185" s="177">
        <v>157700</v>
      </c>
    </row>
    <row r="186" spans="1:4" ht="12.75">
      <c r="A186" s="162" t="s">
        <v>460</v>
      </c>
      <c r="B186" s="239">
        <v>20000</v>
      </c>
      <c r="C186" s="177"/>
      <c r="D186" s="177">
        <v>20000</v>
      </c>
    </row>
    <row r="187" spans="1:4" ht="12.75">
      <c r="A187" s="162" t="s">
        <v>461</v>
      </c>
      <c r="B187" s="239">
        <v>50</v>
      </c>
      <c r="C187" s="177"/>
      <c r="D187" s="177">
        <v>50</v>
      </c>
    </row>
    <row r="188" spans="1:4" ht="12.75">
      <c r="A188" s="162" t="s">
        <v>462</v>
      </c>
      <c r="B188" s="239">
        <v>29889.5</v>
      </c>
      <c r="C188" s="177"/>
      <c r="D188" s="177">
        <v>29889.5</v>
      </c>
    </row>
    <row r="189" spans="1:4" ht="12.75">
      <c r="A189" s="162" t="s">
        <v>463</v>
      </c>
      <c r="B189" s="239">
        <v>2160</v>
      </c>
      <c r="C189" s="177"/>
      <c r="D189" s="177">
        <v>2160</v>
      </c>
    </row>
    <row r="190" spans="1:4" ht="12.75">
      <c r="A190" s="162" t="s">
        <v>296</v>
      </c>
      <c r="B190" s="176">
        <v>193785</v>
      </c>
      <c r="C190" s="177"/>
      <c r="D190" s="177">
        <v>809092</v>
      </c>
    </row>
    <row r="191" spans="1:4" ht="12.75">
      <c r="A191" s="162"/>
      <c r="B191" s="145"/>
      <c r="C191" s="137"/>
      <c r="D191" s="137"/>
    </row>
    <row r="192" spans="1:4" ht="12.75">
      <c r="A192" s="158"/>
      <c r="B192" s="260">
        <f>SUM(B164:B191)</f>
        <v>20280547.93</v>
      </c>
      <c r="C192" s="261">
        <f>SUM(C164:C191)</f>
        <v>0</v>
      </c>
      <c r="D192" s="260">
        <f>SUM(D164:D191)</f>
        <v>9730622</v>
      </c>
    </row>
    <row r="193" spans="1:4" ht="12.75">
      <c r="A193" s="265"/>
      <c r="B193" s="266"/>
      <c r="C193" s="267"/>
      <c r="D193" s="266"/>
    </row>
    <row r="194" spans="1:4" ht="12.75">
      <c r="A194" s="262"/>
      <c r="B194" s="232"/>
      <c r="C194" s="264"/>
      <c r="D194" s="232"/>
    </row>
    <row r="195" spans="1:4" ht="12.75">
      <c r="A195" s="159" t="s">
        <v>465</v>
      </c>
      <c r="B195" s="145"/>
      <c r="C195" s="137"/>
      <c r="D195" s="137"/>
    </row>
    <row r="196" spans="1:4" ht="12.75">
      <c r="A196" s="159" t="s">
        <v>466</v>
      </c>
      <c r="B196" s="145"/>
      <c r="C196" s="137"/>
      <c r="D196" s="137"/>
    </row>
    <row r="197" spans="1:4" ht="12.75">
      <c r="A197" s="165" t="s">
        <v>262</v>
      </c>
      <c r="B197" s="145"/>
      <c r="C197" s="137"/>
      <c r="D197" s="137"/>
    </row>
    <row r="198" spans="1:4" ht="12.75">
      <c r="A198" s="161" t="s">
        <v>499</v>
      </c>
      <c r="B198" s="143">
        <v>3159881.16</v>
      </c>
      <c r="C198" s="136"/>
      <c r="D198" s="136">
        <f>1605854.27+1666604.4</f>
        <v>3272458.67</v>
      </c>
    </row>
    <row r="199" spans="1:6" ht="12.75">
      <c r="A199" s="161" t="s">
        <v>267</v>
      </c>
      <c r="B199" s="143">
        <f>352950+1413475+155160+101438.96+373994.22</f>
        <v>2397018.1799999997</v>
      </c>
      <c r="C199" s="136"/>
      <c r="D199" s="136">
        <v>529577.27</v>
      </c>
      <c r="F199" s="116"/>
    </row>
    <row r="200" spans="1:4" ht="12.75">
      <c r="A200" s="161" t="s">
        <v>268</v>
      </c>
      <c r="B200" s="143"/>
      <c r="C200" s="136"/>
      <c r="D200" s="136">
        <v>2715200</v>
      </c>
    </row>
    <row r="201" spans="1:4" ht="12.75">
      <c r="A201" s="161" t="s">
        <v>270</v>
      </c>
      <c r="B201" s="143"/>
      <c r="C201" s="136"/>
      <c r="D201" s="136">
        <v>721100</v>
      </c>
    </row>
    <row r="202" spans="1:4" ht="12.75">
      <c r="A202" s="161" t="s">
        <v>272</v>
      </c>
      <c r="B202" s="143">
        <v>1784801.84</v>
      </c>
      <c r="C202" s="136"/>
      <c r="D202" s="136">
        <f>14205660.34+523344.8+2758</f>
        <v>14731763.14</v>
      </c>
    </row>
    <row r="203" spans="1:4" ht="12.75">
      <c r="A203" s="161" t="s">
        <v>274</v>
      </c>
      <c r="B203" s="143"/>
      <c r="C203" s="136"/>
      <c r="D203" s="136">
        <v>352950</v>
      </c>
    </row>
    <row r="204" spans="1:4" ht="12.75">
      <c r="A204" s="162" t="s">
        <v>278</v>
      </c>
      <c r="B204" s="176">
        <v>12928215.41</v>
      </c>
      <c r="C204" s="177"/>
      <c r="D204" s="177">
        <v>1520356.56</v>
      </c>
    </row>
    <row r="205" spans="1:4" ht="12.75">
      <c r="A205" s="162" t="s">
        <v>280</v>
      </c>
      <c r="B205" s="176">
        <v>21205067</v>
      </c>
      <c r="C205" s="177"/>
      <c r="D205" s="177">
        <v>21205067</v>
      </c>
    </row>
    <row r="206" spans="1:4" ht="12.75">
      <c r="A206" s="162" t="s">
        <v>282</v>
      </c>
      <c r="B206" s="176"/>
      <c r="C206" s="177"/>
      <c r="D206" s="177">
        <v>1512618.2</v>
      </c>
    </row>
    <row r="207" spans="1:4" ht="12.75">
      <c r="A207" s="162" t="s">
        <v>284</v>
      </c>
      <c r="B207" s="176"/>
      <c r="C207" s="177"/>
      <c r="D207" s="177">
        <v>-37620</v>
      </c>
    </row>
    <row r="208" spans="1:4" ht="12.75">
      <c r="A208" s="162" t="s">
        <v>285</v>
      </c>
      <c r="B208" s="176"/>
      <c r="C208" s="177"/>
      <c r="D208" s="177">
        <v>-590331.23</v>
      </c>
    </row>
    <row r="209" spans="1:4" ht="12.75">
      <c r="A209" s="162" t="s">
        <v>287</v>
      </c>
      <c r="B209" s="176"/>
      <c r="C209" s="177"/>
      <c r="D209" s="177">
        <v>47758</v>
      </c>
    </row>
    <row r="210" spans="1:4" ht="12.75">
      <c r="A210" s="162" t="s">
        <v>288</v>
      </c>
      <c r="B210" s="176"/>
      <c r="C210" s="177"/>
      <c r="D210" s="177">
        <v>-60</v>
      </c>
    </row>
    <row r="211" spans="1:4" ht="12.75">
      <c r="A211" s="161" t="s">
        <v>464</v>
      </c>
      <c r="B211" s="176">
        <v>5399606.7</v>
      </c>
      <c r="C211" s="177"/>
      <c r="D211" s="177">
        <v>3795117</v>
      </c>
    </row>
    <row r="212" spans="1:4" ht="12.75">
      <c r="A212" s="162" t="s">
        <v>290</v>
      </c>
      <c r="B212" s="176"/>
      <c r="C212" s="177"/>
      <c r="D212" s="177">
        <v>90630</v>
      </c>
    </row>
    <row r="213" spans="1:4" ht="12.75">
      <c r="A213" s="162" t="s">
        <v>291</v>
      </c>
      <c r="B213" s="176">
        <v>7590595.21</v>
      </c>
      <c r="C213" s="177"/>
      <c r="D213" s="177">
        <v>7590595.21</v>
      </c>
    </row>
    <row r="214" spans="1:4" ht="12.75">
      <c r="A214" s="162" t="s">
        <v>292</v>
      </c>
      <c r="B214" s="176"/>
      <c r="C214" s="177"/>
      <c r="D214" s="177">
        <v>608001.65</v>
      </c>
    </row>
    <row r="215" spans="1:4" ht="12.75">
      <c r="A215" s="162" t="s">
        <v>468</v>
      </c>
      <c r="B215" s="176">
        <v>19147889.04</v>
      </c>
      <c r="C215" s="177"/>
      <c r="D215" s="137"/>
    </row>
    <row r="216" spans="1:4" ht="12.75">
      <c r="A216" s="161" t="s">
        <v>498</v>
      </c>
      <c r="B216" s="176">
        <f>20203696.25-19147889.04</f>
        <v>1055807.210000001</v>
      </c>
      <c r="C216" s="177"/>
      <c r="D216" s="137">
        <v>1371971</v>
      </c>
    </row>
    <row r="217" spans="1:4" ht="12.75">
      <c r="A217" s="162"/>
      <c r="B217" s="176"/>
      <c r="C217" s="177"/>
      <c r="D217" s="177"/>
    </row>
    <row r="218" spans="1:4" ht="13.5" thickBot="1">
      <c r="A218" s="163" t="s">
        <v>218</v>
      </c>
      <c r="B218" s="241">
        <f>SUM(B198:B217)</f>
        <v>74668881.75</v>
      </c>
      <c r="C218" s="149">
        <f>SUM(C198:C217)</f>
        <v>0</v>
      </c>
      <c r="D218" s="180">
        <f>SUM(D198:D217)</f>
        <v>59437152.470000006</v>
      </c>
    </row>
    <row r="219" spans="1:5" ht="13.5" thickTop="1">
      <c r="A219" s="163"/>
      <c r="B219" s="242"/>
      <c r="C219" s="144"/>
      <c r="D219" s="231"/>
      <c r="E219" s="12"/>
    </row>
    <row r="220" spans="1:4" ht="13.5" thickBot="1">
      <c r="A220" s="163" t="s">
        <v>265</v>
      </c>
      <c r="B220" s="243">
        <v>24626439</v>
      </c>
      <c r="C220" s="230"/>
      <c r="D220" s="229">
        <f>29156104.04+6024000</f>
        <v>35180104.04</v>
      </c>
    </row>
    <row r="221" spans="1:4" ht="13.5" thickTop="1">
      <c r="A221" s="166"/>
      <c r="B221" s="244"/>
      <c r="C221" s="146"/>
      <c r="D221" s="233"/>
    </row>
    <row r="222" spans="1:4" ht="12.75">
      <c r="A222" s="228"/>
      <c r="B222" s="107"/>
      <c r="C222" s="11"/>
      <c r="D222" s="107"/>
    </row>
    <row r="223" spans="1:4" ht="12.75">
      <c r="A223" s="228"/>
      <c r="B223" s="107"/>
      <c r="C223" s="11"/>
      <c r="D223" s="107"/>
    </row>
    <row r="224" spans="1:4" ht="12.75">
      <c r="A224" s="228"/>
      <c r="B224" s="107"/>
      <c r="C224" s="11"/>
      <c r="D224" s="107"/>
    </row>
    <row r="225" spans="2:4" ht="12.75">
      <c r="B225" s="20"/>
      <c r="C225" s="20"/>
      <c r="D225" s="20"/>
    </row>
    <row r="226" ht="12.75">
      <c r="B226" s="22"/>
    </row>
    <row r="228" spans="2:4" ht="12.75">
      <c r="B228" s="12"/>
      <c r="C228" s="12"/>
      <c r="D228" s="12"/>
    </row>
    <row r="231" ht="12.75">
      <c r="B231" s="12"/>
    </row>
  </sheetData>
  <sheetProtection sheet="1"/>
  <mergeCells count="3">
    <mergeCell ref="A2:D2"/>
    <mergeCell ref="B3:D3"/>
    <mergeCell ref="A1:D1"/>
  </mergeCells>
  <printOptions/>
  <pageMargins left="0.7" right="0.31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8"/>
  <sheetViews>
    <sheetView zoomScalePageLayoutView="0" workbookViewId="0" topLeftCell="A22">
      <selection activeCell="C34" sqref="C34"/>
    </sheetView>
  </sheetViews>
  <sheetFormatPr defaultColWidth="9.140625" defaultRowHeight="12.75"/>
  <cols>
    <col min="1" max="1" width="33.8515625" style="0" customWidth="1"/>
    <col min="2" max="2" width="16.00390625" style="0" customWidth="1"/>
    <col min="3" max="3" width="16.8515625" style="0" customWidth="1"/>
    <col min="4" max="4" width="24.57421875" style="0" customWidth="1"/>
    <col min="5" max="5" width="14.7109375" style="0" customWidth="1"/>
    <col min="6" max="6" width="15.140625" style="0" customWidth="1"/>
    <col min="7" max="7" width="13.8515625" style="0" customWidth="1"/>
    <col min="8" max="8" width="14.140625" style="0" customWidth="1"/>
    <col min="9" max="9" width="14.57421875" style="0" customWidth="1"/>
    <col min="10" max="10" width="15.7109375" style="0" customWidth="1"/>
    <col min="11" max="11" width="41.00390625" style="0" customWidth="1"/>
    <col min="12" max="12" width="15.140625" style="0" customWidth="1"/>
    <col min="13" max="13" width="14.140625" style="0" bestFit="1" customWidth="1"/>
    <col min="14" max="14" width="14.57421875" style="0" bestFit="1" customWidth="1"/>
    <col min="15" max="15" width="33.57421875" style="0" bestFit="1" customWidth="1"/>
    <col min="16" max="16" width="12.57421875" style="0" bestFit="1" customWidth="1"/>
  </cols>
  <sheetData>
    <row r="1" spans="1:5" ht="18" customHeight="1">
      <c r="A1" s="302" t="s">
        <v>515</v>
      </c>
      <c r="B1" s="302"/>
      <c r="C1" s="302"/>
      <c r="D1" s="302"/>
      <c r="E1" s="302"/>
    </row>
    <row r="2" spans="1:5" ht="28.5" customHeight="1">
      <c r="A2" s="301" t="s">
        <v>511</v>
      </c>
      <c r="B2" s="301"/>
      <c r="C2" s="301"/>
      <c r="D2" s="301"/>
      <c r="E2" s="10"/>
    </row>
    <row r="3" spans="1:6" ht="39" customHeight="1">
      <c r="A3" s="280" t="s">
        <v>1</v>
      </c>
      <c r="B3" s="206" t="s">
        <v>509</v>
      </c>
      <c r="C3" s="206" t="s">
        <v>510</v>
      </c>
      <c r="D3" s="97"/>
      <c r="F3" s="97"/>
    </row>
    <row r="4" spans="1:6" ht="24" customHeight="1">
      <c r="A4" s="156" t="s">
        <v>175</v>
      </c>
      <c r="B4" s="189"/>
      <c r="C4" s="189"/>
      <c r="D4" s="109"/>
      <c r="E4" s="10"/>
      <c r="F4" s="10"/>
    </row>
    <row r="5" spans="1:6" ht="12.75">
      <c r="A5" s="207" t="s">
        <v>190</v>
      </c>
      <c r="B5" s="190"/>
      <c r="C5" s="190"/>
      <c r="D5" s="300"/>
      <c r="E5" s="300"/>
      <c r="F5" s="110"/>
    </row>
    <row r="6" spans="1:6" ht="12.75">
      <c r="A6" s="208" t="s">
        <v>464</v>
      </c>
      <c r="B6" s="136">
        <v>416507.5</v>
      </c>
      <c r="C6" s="190"/>
      <c r="D6" s="1"/>
      <c r="E6" s="10"/>
      <c r="F6" s="10"/>
    </row>
    <row r="7" spans="1:16" ht="12.75">
      <c r="A7" s="208" t="s">
        <v>31</v>
      </c>
      <c r="B7" s="136"/>
      <c r="C7" s="190">
        <f>299910+6923</f>
        <v>306833</v>
      </c>
      <c r="D7" s="1"/>
      <c r="E7" s="10"/>
      <c r="F7" s="10"/>
      <c r="O7" s="1"/>
      <c r="P7" s="2"/>
    </row>
    <row r="8" spans="1:16" ht="12.75">
      <c r="A8" s="208" t="s">
        <v>32</v>
      </c>
      <c r="B8" s="136">
        <v>219915.98</v>
      </c>
      <c r="C8" s="190">
        <v>313750.85</v>
      </c>
      <c r="D8" s="1"/>
      <c r="E8" s="10"/>
      <c r="F8" s="10"/>
      <c r="O8" s="1"/>
      <c r="P8" s="2"/>
    </row>
    <row r="9" spans="1:16" ht="12.75">
      <c r="A9" s="208" t="s">
        <v>33</v>
      </c>
      <c r="B9" s="136"/>
      <c r="C9" s="190">
        <v>122655</v>
      </c>
      <c r="D9" s="1"/>
      <c r="E9" s="10"/>
      <c r="F9" s="10"/>
      <c r="O9" s="1"/>
      <c r="P9" s="2"/>
    </row>
    <row r="10" spans="1:16" ht="12.75">
      <c r="A10" s="208" t="s">
        <v>487</v>
      </c>
      <c r="B10" s="191">
        <v>105055.75</v>
      </c>
      <c r="C10" s="191"/>
      <c r="D10" s="1"/>
      <c r="E10" s="10"/>
      <c r="F10" s="10"/>
      <c r="O10" s="1"/>
      <c r="P10" s="2"/>
    </row>
    <row r="11" spans="1:16" ht="12.75">
      <c r="A11" s="208" t="s">
        <v>35</v>
      </c>
      <c r="B11" s="136"/>
      <c r="C11" s="190">
        <v>6828</v>
      </c>
      <c r="D11" s="1"/>
      <c r="E11" s="10"/>
      <c r="F11" s="10"/>
      <c r="O11" s="1"/>
      <c r="P11" s="2"/>
    </row>
    <row r="12" spans="1:16" ht="12.75">
      <c r="A12" s="208" t="s">
        <v>184</v>
      </c>
      <c r="B12" s="136">
        <v>58450</v>
      </c>
      <c r="C12" s="190">
        <v>446146.84</v>
      </c>
      <c r="D12" s="1"/>
      <c r="E12" s="2"/>
      <c r="F12" s="10"/>
      <c r="O12" s="1"/>
      <c r="P12" s="2"/>
    </row>
    <row r="13" spans="1:16" ht="14.25" customHeight="1">
      <c r="A13" s="208" t="s">
        <v>36</v>
      </c>
      <c r="B13" s="136"/>
      <c r="C13" s="190">
        <v>342314</v>
      </c>
      <c r="D13" s="10"/>
      <c r="E13" s="10"/>
      <c r="F13" s="10"/>
      <c r="O13" s="1"/>
      <c r="P13" s="2"/>
    </row>
    <row r="14" spans="1:16" ht="17.25" customHeight="1">
      <c r="A14" s="208" t="s">
        <v>185</v>
      </c>
      <c r="B14" s="177"/>
      <c r="C14" s="190">
        <v>18676</v>
      </c>
      <c r="D14" s="1"/>
      <c r="E14" s="2"/>
      <c r="F14" s="10"/>
      <c r="O14" s="1"/>
      <c r="P14" s="2"/>
    </row>
    <row r="15" spans="1:16" ht="12.75">
      <c r="A15" s="208" t="s">
        <v>37</v>
      </c>
      <c r="B15" s="136"/>
      <c r="C15" s="190">
        <v>361</v>
      </c>
      <c r="D15" s="10"/>
      <c r="E15" s="10"/>
      <c r="F15" s="10"/>
      <c r="O15" s="1"/>
      <c r="P15" s="2"/>
    </row>
    <row r="16" spans="1:16" ht="24">
      <c r="A16" s="209" t="s">
        <v>196</v>
      </c>
      <c r="B16" s="177">
        <v>37776</v>
      </c>
      <c r="C16" s="190">
        <v>37776</v>
      </c>
      <c r="D16" s="1"/>
      <c r="E16" s="10"/>
      <c r="F16" s="10"/>
      <c r="O16" s="1"/>
      <c r="P16" s="2"/>
    </row>
    <row r="17" spans="1:16" ht="14.25" customHeight="1">
      <c r="A17" s="208" t="s">
        <v>39</v>
      </c>
      <c r="B17" s="136"/>
      <c r="C17" s="190">
        <v>-250</v>
      </c>
      <c r="D17" s="10"/>
      <c r="E17" s="10"/>
      <c r="F17" s="10"/>
      <c r="O17" s="1"/>
      <c r="P17" s="2"/>
    </row>
    <row r="18" spans="1:16" ht="12.75">
      <c r="A18" s="208" t="s">
        <v>486</v>
      </c>
      <c r="B18" s="177">
        <v>25037.92</v>
      </c>
      <c r="C18" s="177"/>
      <c r="D18" s="1"/>
      <c r="E18" s="10"/>
      <c r="F18" s="10"/>
      <c r="O18" s="1"/>
      <c r="P18" s="2"/>
    </row>
    <row r="19" spans="1:16" ht="12.75">
      <c r="A19" s="208" t="s">
        <v>41</v>
      </c>
      <c r="B19" s="136"/>
      <c r="C19" s="190">
        <v>43555.6</v>
      </c>
      <c r="D19" s="1"/>
      <c r="E19" s="10"/>
      <c r="F19" s="10"/>
      <c r="O19" s="1"/>
      <c r="P19" s="2"/>
    </row>
    <row r="20" spans="1:16" ht="15" customHeight="1">
      <c r="A20" s="208" t="s">
        <v>42</v>
      </c>
      <c r="B20" s="136">
        <v>142550</v>
      </c>
      <c r="C20" s="190">
        <v>222200</v>
      </c>
      <c r="D20" s="104"/>
      <c r="E20" s="10"/>
      <c r="F20" s="10"/>
      <c r="O20" s="1"/>
      <c r="P20" s="2"/>
    </row>
    <row r="21" spans="1:16" ht="12.75">
      <c r="A21" s="208" t="s">
        <v>43</v>
      </c>
      <c r="B21" s="136"/>
      <c r="C21" s="190">
        <v>1625</v>
      </c>
      <c r="D21" s="1"/>
      <c r="E21" s="18"/>
      <c r="F21" s="10"/>
      <c r="O21" s="1"/>
      <c r="P21" s="2"/>
    </row>
    <row r="22" spans="1:16" ht="12.75">
      <c r="A22" s="208" t="s">
        <v>469</v>
      </c>
      <c r="B22" s="137">
        <v>5343562</v>
      </c>
      <c r="C22" s="192">
        <v>5318442</v>
      </c>
      <c r="D22" s="3"/>
      <c r="E22" s="10"/>
      <c r="F22" s="27"/>
      <c r="O22" s="1"/>
      <c r="P22" s="2"/>
    </row>
    <row r="23" spans="1:16" ht="13.5" thickBot="1">
      <c r="A23" s="202"/>
      <c r="B23" s="185">
        <f>SUM(B6:B22)</f>
        <v>6348855.15</v>
      </c>
      <c r="C23" s="185">
        <f>SUM(C6:C22)</f>
        <v>7180913.29</v>
      </c>
      <c r="D23" s="120"/>
      <c r="E23" s="107"/>
      <c r="F23" s="111"/>
      <c r="O23" s="1"/>
      <c r="P23" s="2"/>
    </row>
    <row r="24" spans="1:16" ht="13.5" thickTop="1">
      <c r="A24" s="202"/>
      <c r="B24" s="198"/>
      <c r="C24" s="193"/>
      <c r="D24" s="5"/>
      <c r="E24" s="7"/>
      <c r="F24" s="7"/>
      <c r="O24" s="1"/>
      <c r="P24" s="16"/>
    </row>
    <row r="25" spans="1:16" ht="12.75">
      <c r="A25" s="202" t="s">
        <v>176</v>
      </c>
      <c r="B25" s="194"/>
      <c r="C25" s="194"/>
      <c r="D25" s="5"/>
      <c r="E25" s="7"/>
      <c r="F25" s="7"/>
      <c r="O25" s="1"/>
      <c r="P25" s="16"/>
    </row>
    <row r="26" spans="1:16" ht="12.75">
      <c r="A26" s="100" t="s">
        <v>222</v>
      </c>
      <c r="B26" s="195">
        <f>6870448.33+7093197.33</f>
        <v>13963645.66</v>
      </c>
      <c r="C26" s="195">
        <f>8926680.45+10087786.77</f>
        <v>19014467.22</v>
      </c>
      <c r="D26" s="5"/>
      <c r="E26" s="7"/>
      <c r="F26" s="7"/>
      <c r="O26" s="1"/>
      <c r="P26" s="16"/>
    </row>
    <row r="27" spans="1:16" ht="12.75">
      <c r="A27" s="210" t="s">
        <v>223</v>
      </c>
      <c r="B27" s="195">
        <f>8926680.45+10087786.77</f>
        <v>19014467.22</v>
      </c>
      <c r="C27" s="195">
        <f>37658672.66+2888245</f>
        <v>40546917.66</v>
      </c>
      <c r="D27" s="5"/>
      <c r="E27" s="7"/>
      <c r="F27" s="7"/>
      <c r="O27" s="1"/>
      <c r="P27" s="16"/>
    </row>
    <row r="28" spans="1:16" ht="13.5" thickBot="1">
      <c r="A28" s="211" t="s">
        <v>202</v>
      </c>
      <c r="B28" s="196">
        <f>B26-B27</f>
        <v>-5050821.559999999</v>
      </c>
      <c r="C28" s="196">
        <f>C26-C27</f>
        <v>-21532450.439999998</v>
      </c>
      <c r="D28" s="5"/>
      <c r="E28" s="7"/>
      <c r="F28" s="7"/>
      <c r="O28" s="1"/>
      <c r="P28" s="16"/>
    </row>
    <row r="29" spans="1:16" ht="13.5" thickTop="1">
      <c r="A29" s="202"/>
      <c r="B29" s="189"/>
      <c r="C29" s="189"/>
      <c r="D29" s="5"/>
      <c r="E29" s="7"/>
      <c r="F29" s="7"/>
      <c r="O29" s="1"/>
      <c r="P29" s="16"/>
    </row>
    <row r="30" spans="1:16" ht="12.75">
      <c r="A30" s="202"/>
      <c r="B30" s="189"/>
      <c r="C30" s="189"/>
      <c r="D30" s="5"/>
      <c r="E30" s="7"/>
      <c r="F30" s="7"/>
      <c r="O30" s="1"/>
      <c r="P30" s="16"/>
    </row>
    <row r="31" spans="1:16" ht="12.75">
      <c r="A31" s="202" t="s">
        <v>177</v>
      </c>
      <c r="B31" s="189" t="s">
        <v>195</v>
      </c>
      <c r="C31" s="189" t="s">
        <v>198</v>
      </c>
      <c r="D31" s="10"/>
      <c r="E31" s="19"/>
      <c r="F31" s="8"/>
      <c r="G31" s="8"/>
      <c r="H31" s="8"/>
      <c r="I31" s="8"/>
      <c r="O31" s="10"/>
      <c r="P31" s="10"/>
    </row>
    <row r="32" spans="1:16" ht="12.75">
      <c r="A32" s="212" t="s">
        <v>187</v>
      </c>
      <c r="B32" s="197">
        <f>12219809.84+10015540.31+2419262.93+206119.03+5010.5</f>
        <v>24865742.61</v>
      </c>
      <c r="C32" s="197">
        <f>-B33</f>
        <v>27532557.87</v>
      </c>
      <c r="D32" s="168"/>
      <c r="O32" s="10"/>
      <c r="P32" s="10"/>
    </row>
    <row r="33" spans="1:16" ht="12.75">
      <c r="A33" s="212" t="s">
        <v>470</v>
      </c>
      <c r="B33" s="197">
        <f>-(15067319.86+9865691.74+2402780.05+196205.72+560.5)</f>
        <v>-27532557.87</v>
      </c>
      <c r="C33" s="197">
        <v>-24747796.78</v>
      </c>
      <c r="D33" s="169"/>
      <c r="O33" s="10"/>
      <c r="P33" s="10"/>
    </row>
    <row r="34" spans="1:16" ht="12.75">
      <c r="A34" s="210" t="s">
        <v>203</v>
      </c>
      <c r="B34" s="197"/>
      <c r="C34" s="197"/>
      <c r="D34" s="168"/>
      <c r="E34" s="10"/>
      <c r="F34" s="10"/>
      <c r="O34" s="10"/>
      <c r="P34" s="10"/>
    </row>
    <row r="35" spans="1:16" ht="12.75">
      <c r="A35" s="213" t="s">
        <v>156</v>
      </c>
      <c r="B35" s="177"/>
      <c r="C35" s="178">
        <v>3467863</v>
      </c>
      <c r="D35" s="28"/>
      <c r="E35" s="10"/>
      <c r="F35" s="10"/>
      <c r="N35" s="22"/>
      <c r="O35" s="10"/>
      <c r="P35" s="10"/>
    </row>
    <row r="36" spans="1:14" ht="12.75">
      <c r="A36" s="213" t="s">
        <v>157</v>
      </c>
      <c r="B36" s="177"/>
      <c r="C36" s="178">
        <v>693737.61</v>
      </c>
      <c r="D36" s="28"/>
      <c r="E36" s="10"/>
      <c r="F36" s="6"/>
      <c r="N36" s="22"/>
    </row>
    <row r="37" spans="1:14" ht="12.75">
      <c r="A37" s="213" t="s">
        <v>158</v>
      </c>
      <c r="B37" s="177"/>
      <c r="C37" s="178">
        <v>76236.94</v>
      </c>
      <c r="D37" s="28"/>
      <c r="E37" s="10"/>
      <c r="F37" s="6"/>
      <c r="N37" s="22"/>
    </row>
    <row r="38" spans="1:14" ht="12.75">
      <c r="A38" s="213" t="s">
        <v>159</v>
      </c>
      <c r="B38" s="177"/>
      <c r="C38" s="178">
        <v>40542</v>
      </c>
      <c r="D38" s="121"/>
      <c r="E38" s="10"/>
      <c r="F38" s="10"/>
      <c r="N38" s="22"/>
    </row>
    <row r="39" spans="1:14" ht="12.75">
      <c r="A39" s="213" t="s">
        <v>160</v>
      </c>
      <c r="B39" s="177"/>
      <c r="C39" s="178">
        <v>262867.23</v>
      </c>
      <c r="D39" s="114"/>
      <c r="E39" s="113"/>
      <c r="F39" s="21"/>
      <c r="G39" s="21"/>
      <c r="H39" s="30"/>
      <c r="I39" s="3"/>
      <c r="N39" s="22"/>
    </row>
    <row r="40" spans="1:14" ht="12.75">
      <c r="A40" s="213" t="s">
        <v>161</v>
      </c>
      <c r="B40" s="177"/>
      <c r="C40" s="178">
        <v>3775809.43</v>
      </c>
      <c r="D40" s="105"/>
      <c r="E40" s="22"/>
      <c r="F40" s="31"/>
      <c r="H40" s="32"/>
      <c r="I40" s="20"/>
      <c r="N40" s="22"/>
    </row>
    <row r="41" spans="1:14" ht="12.75">
      <c r="A41" s="213" t="s">
        <v>162</v>
      </c>
      <c r="B41" s="177"/>
      <c r="C41" s="178">
        <v>23041754.26</v>
      </c>
      <c r="D41" s="106"/>
      <c r="E41" s="29"/>
      <c r="F41" s="30"/>
      <c r="G41" s="21"/>
      <c r="H41" s="30"/>
      <c r="I41" s="30"/>
      <c r="N41" s="22"/>
    </row>
    <row r="42" spans="1:14" ht="12.75">
      <c r="A42" s="213" t="s">
        <v>163</v>
      </c>
      <c r="B42" s="177"/>
      <c r="C42" s="178">
        <v>6750723.37</v>
      </c>
      <c r="D42" s="106"/>
      <c r="E42" s="2"/>
      <c r="F42" s="21"/>
      <c r="G42" s="21"/>
      <c r="H42" s="31"/>
      <c r="I42" s="3"/>
      <c r="N42" s="22"/>
    </row>
    <row r="43" spans="1:14" ht="12.75">
      <c r="A43" s="213" t="s">
        <v>164</v>
      </c>
      <c r="B43" s="177"/>
      <c r="C43" s="178">
        <v>1666610.84</v>
      </c>
      <c r="D43" s="106"/>
      <c r="E43" s="2"/>
      <c r="F43" s="21"/>
      <c r="G43" s="21"/>
      <c r="H43" s="31"/>
      <c r="I43" s="3"/>
      <c r="N43" s="22"/>
    </row>
    <row r="44" spans="1:14" ht="12.75">
      <c r="A44" s="213" t="s">
        <v>165</v>
      </c>
      <c r="B44" s="136"/>
      <c r="C44" s="178">
        <v>65129</v>
      </c>
      <c r="E44" s="30"/>
      <c r="F44" s="31"/>
      <c r="G44" s="31"/>
      <c r="H44" s="20"/>
      <c r="I44" s="20"/>
      <c r="N44" s="22"/>
    </row>
    <row r="45" spans="1:14" ht="12.75">
      <c r="A45" s="213" t="s">
        <v>166</v>
      </c>
      <c r="B45" s="177"/>
      <c r="C45" s="178">
        <v>2455100.03</v>
      </c>
      <c r="D45" s="13"/>
      <c r="E45" s="113"/>
      <c r="F45" s="21"/>
      <c r="G45" s="21"/>
      <c r="H45" s="31"/>
      <c r="I45" s="3"/>
      <c r="N45" s="22"/>
    </row>
    <row r="46" spans="1:14" ht="12.75">
      <c r="A46" s="213" t="s">
        <v>167</v>
      </c>
      <c r="B46" s="177"/>
      <c r="C46" s="178">
        <v>214368.18</v>
      </c>
      <c r="D46" s="13"/>
      <c r="E46" s="113"/>
      <c r="F46" s="21"/>
      <c r="G46" s="21"/>
      <c r="H46" s="31"/>
      <c r="I46" s="3"/>
      <c r="N46" s="22"/>
    </row>
    <row r="47" spans="1:16" ht="12.75">
      <c r="A47" s="213" t="s">
        <v>186</v>
      </c>
      <c r="B47" s="177"/>
      <c r="C47" s="137">
        <v>167859.45</v>
      </c>
      <c r="D47" s="13"/>
      <c r="E47" s="113"/>
      <c r="F47" s="21"/>
      <c r="G47" s="21"/>
      <c r="H47" s="31"/>
      <c r="I47" s="3"/>
      <c r="N47" s="22"/>
      <c r="P47" s="24"/>
    </row>
    <row r="48" spans="1:14" ht="12.75">
      <c r="A48" s="213" t="s">
        <v>169</v>
      </c>
      <c r="B48" s="177"/>
      <c r="C48" s="137">
        <v>830.61</v>
      </c>
      <c r="D48" s="9"/>
      <c r="E48" s="29"/>
      <c r="F48" s="31"/>
      <c r="G48" s="26"/>
      <c r="H48" s="33"/>
      <c r="I48" s="20"/>
      <c r="N48" s="22"/>
    </row>
    <row r="49" spans="1:14" ht="12.75">
      <c r="A49" s="213" t="s">
        <v>189</v>
      </c>
      <c r="B49" s="129"/>
      <c r="C49" s="137">
        <v>22440.62</v>
      </c>
      <c r="D49" s="9"/>
      <c r="E49" s="27"/>
      <c r="F49" s="10"/>
      <c r="N49" s="22"/>
    </row>
    <row r="50" spans="1:14" ht="12.75">
      <c r="A50" s="214" t="s">
        <v>76</v>
      </c>
      <c r="B50" s="129"/>
      <c r="C50" s="178">
        <v>140989</v>
      </c>
      <c r="N50" s="22"/>
    </row>
    <row r="51" spans="1:14" ht="12.75">
      <c r="A51" s="223" t="s">
        <v>488</v>
      </c>
      <c r="B51" s="129">
        <f>46487911.82+5154092.14+447615.66+765112.57+141634</f>
        <v>52996366.19</v>
      </c>
      <c r="C51" s="178"/>
      <c r="N51" s="22"/>
    </row>
    <row r="52" spans="1:14" ht="12.75">
      <c r="A52" s="210" t="s">
        <v>219</v>
      </c>
      <c r="B52" s="275">
        <f>B32+B33+B51</f>
        <v>50329550.92999999</v>
      </c>
      <c r="C52" s="275">
        <f>SUM(C32:C51)</f>
        <v>45627622.660000004</v>
      </c>
      <c r="D52" s="9"/>
      <c r="E52" s="29"/>
      <c r="F52" s="29"/>
      <c r="G52" s="26"/>
      <c r="H52" s="31"/>
      <c r="I52" s="29"/>
      <c r="N52" s="18"/>
    </row>
    <row r="53" spans="1:10" ht="12.75">
      <c r="A53" s="265"/>
      <c r="B53" s="277"/>
      <c r="C53" s="277"/>
      <c r="D53" s="106"/>
      <c r="E53" s="29"/>
      <c r="F53" s="31"/>
      <c r="G53" s="31"/>
      <c r="H53" s="32"/>
      <c r="I53" s="20"/>
      <c r="J53" s="20"/>
    </row>
    <row r="54" spans="1:10" ht="12.75">
      <c r="A54" s="262"/>
      <c r="B54" s="276"/>
      <c r="C54" s="276"/>
      <c r="D54" s="112"/>
      <c r="E54" s="29"/>
      <c r="F54" s="29"/>
      <c r="G54" s="21"/>
      <c r="I54" s="31"/>
      <c r="J54" s="20"/>
    </row>
    <row r="55" spans="1:12" ht="12.75">
      <c r="A55" s="202" t="s">
        <v>179</v>
      </c>
      <c r="B55" s="189"/>
      <c r="C55" s="189"/>
      <c r="D55" s="13"/>
      <c r="E55" s="113"/>
      <c r="F55" s="21"/>
      <c r="G55" s="21"/>
      <c r="H55" s="31"/>
      <c r="I55" s="3"/>
      <c r="K55" s="299"/>
      <c r="L55" s="299"/>
    </row>
    <row r="56" spans="1:11" ht="12.75">
      <c r="A56" s="215" t="s">
        <v>178</v>
      </c>
      <c r="B56" s="189" t="s">
        <v>195</v>
      </c>
      <c r="C56" s="189" t="s">
        <v>198</v>
      </c>
      <c r="D56" s="13"/>
      <c r="E56" s="113"/>
      <c r="F56" s="21"/>
      <c r="G56" s="21"/>
      <c r="H56" s="31"/>
      <c r="I56" s="3"/>
      <c r="K56" s="15"/>
    </row>
    <row r="57" spans="1:9" ht="12.75">
      <c r="A57" s="123"/>
      <c r="B57" s="129"/>
      <c r="C57" s="129"/>
      <c r="D57" s="13"/>
      <c r="E57" s="113"/>
      <c r="F57" s="21"/>
      <c r="G57" s="21"/>
      <c r="H57" s="31"/>
      <c r="I57" s="3"/>
    </row>
    <row r="58" spans="1:9" ht="12.75">
      <c r="A58" s="213" t="s">
        <v>16</v>
      </c>
      <c r="B58" s="129">
        <v>96292285.15</v>
      </c>
      <c r="C58" s="129">
        <v>95056504.25</v>
      </c>
      <c r="D58" s="13"/>
      <c r="E58" s="113"/>
      <c r="F58" s="21"/>
      <c r="G58" s="21"/>
      <c r="H58" s="31"/>
      <c r="I58" s="3"/>
    </row>
    <row r="59" spans="1:9" ht="12.75">
      <c r="A59" s="216" t="s">
        <v>15</v>
      </c>
      <c r="B59" s="204">
        <v>5177417</v>
      </c>
      <c r="C59" s="246">
        <f>5074557+35354</f>
        <v>5109911</v>
      </c>
      <c r="D59" s="13"/>
      <c r="E59" s="113"/>
      <c r="F59" s="21"/>
      <c r="G59" s="21"/>
      <c r="H59" s="31"/>
      <c r="I59" s="3"/>
    </row>
    <row r="60" spans="1:13" ht="12.75">
      <c r="A60" s="217" t="s">
        <v>22</v>
      </c>
      <c r="B60" s="204">
        <v>41791307.6</v>
      </c>
      <c r="C60" s="246">
        <v>48451303.52</v>
      </c>
      <c r="D60" s="13"/>
      <c r="E60" s="113"/>
      <c r="F60" s="21"/>
      <c r="G60" s="21"/>
      <c r="H60" s="31"/>
      <c r="M60" s="14"/>
    </row>
    <row r="61" spans="1:9" ht="15" customHeight="1">
      <c r="A61" s="217" t="s">
        <v>23</v>
      </c>
      <c r="B61" s="204">
        <v>183071.5</v>
      </c>
      <c r="C61" s="137">
        <f>675895.37+141688.04</f>
        <v>817583.41</v>
      </c>
      <c r="D61" s="13"/>
      <c r="E61" s="113"/>
      <c r="F61" s="21"/>
      <c r="G61" s="21"/>
      <c r="H61" s="30"/>
      <c r="I61" s="2"/>
    </row>
    <row r="62" spans="1:13" ht="12.75">
      <c r="A62" s="217" t="s">
        <v>25</v>
      </c>
      <c r="B62" s="204">
        <v>7886836</v>
      </c>
      <c r="C62" s="246">
        <v>10229364.8</v>
      </c>
      <c r="D62" s="13"/>
      <c r="E62" s="113"/>
      <c r="F62" s="21"/>
      <c r="G62" s="21"/>
      <c r="H62" s="31"/>
      <c r="I62" s="3"/>
      <c r="M62" s="22"/>
    </row>
    <row r="63" spans="1:9" ht="12.75">
      <c r="A63" s="216" t="s">
        <v>90</v>
      </c>
      <c r="B63" s="204"/>
      <c r="C63" s="137">
        <v>1172593</v>
      </c>
      <c r="D63" s="13"/>
      <c r="E63" s="113"/>
      <c r="F63" s="21"/>
      <c r="G63" s="21"/>
      <c r="H63" s="31"/>
      <c r="I63" s="3"/>
    </row>
    <row r="64" spans="1:9" ht="12.75">
      <c r="A64" s="123"/>
      <c r="B64" s="129"/>
      <c r="C64" s="129"/>
      <c r="D64" s="13"/>
      <c r="E64" s="113"/>
      <c r="F64" s="21"/>
      <c r="G64" s="21"/>
      <c r="H64" s="31"/>
      <c r="I64" s="3"/>
    </row>
    <row r="65" spans="1:9" ht="12.75">
      <c r="A65" s="123"/>
      <c r="B65" s="129"/>
      <c r="C65" s="129"/>
      <c r="D65" s="23"/>
      <c r="E65" s="113"/>
      <c r="F65" s="21"/>
      <c r="G65" s="21"/>
      <c r="H65" s="35"/>
      <c r="I65" s="3"/>
    </row>
    <row r="66" spans="1:9" ht="13.5" thickBot="1">
      <c r="A66" s="218"/>
      <c r="B66" s="199">
        <f>SUM(B57:B65)</f>
        <v>151330917.25</v>
      </c>
      <c r="C66" s="199">
        <f>SUM(C57:C65)</f>
        <v>160837259.98000002</v>
      </c>
      <c r="D66" s="249"/>
      <c r="E66" s="2"/>
      <c r="F66" s="21"/>
      <c r="G66" s="21"/>
      <c r="H66" s="31"/>
      <c r="I66" s="3"/>
    </row>
    <row r="67" spans="1:9" ht="13.5" thickTop="1">
      <c r="A67" s="218"/>
      <c r="B67" s="200"/>
      <c r="C67" s="200"/>
      <c r="D67" s="112"/>
      <c r="E67" s="2">
        <f>E66-D66</f>
        <v>0</v>
      </c>
      <c r="F67" s="21"/>
      <c r="G67" s="21"/>
      <c r="H67" s="31"/>
      <c r="I67" s="3"/>
    </row>
    <row r="68" spans="1:14" ht="12.75">
      <c r="A68" s="202" t="s">
        <v>221</v>
      </c>
      <c r="B68" s="204"/>
      <c r="C68" s="137"/>
      <c r="D68" s="5"/>
      <c r="F68" s="21"/>
      <c r="G68" s="10"/>
      <c r="H68" s="10"/>
      <c r="I68" s="10"/>
      <c r="M68" s="22"/>
      <c r="N68" s="12"/>
    </row>
    <row r="69" spans="1:14" ht="12.75">
      <c r="A69" s="207" t="s">
        <v>471</v>
      </c>
      <c r="B69" s="190"/>
      <c r="C69" s="190"/>
      <c r="D69" s="5"/>
      <c r="F69" s="21"/>
      <c r="G69" s="10"/>
      <c r="H69" s="10"/>
      <c r="I69" s="10"/>
      <c r="M69" s="22"/>
      <c r="N69" s="12"/>
    </row>
    <row r="70" spans="1:14" ht="12.75">
      <c r="A70" s="213" t="s">
        <v>45</v>
      </c>
      <c r="B70" s="190">
        <f>373637+1041854+209130+146948.23+66026+1451166.91</f>
        <v>3288762.1399999997</v>
      </c>
      <c r="C70" s="190">
        <v>4783538.36</v>
      </c>
      <c r="D70" s="5"/>
      <c r="F70" s="21"/>
      <c r="G70" s="10"/>
      <c r="H70" s="10"/>
      <c r="I70" s="10"/>
      <c r="M70" s="22"/>
      <c r="N70" s="12"/>
    </row>
    <row r="71" spans="1:14" ht="12.75">
      <c r="A71" s="213" t="s">
        <v>46</v>
      </c>
      <c r="B71" s="190">
        <v>138608.62</v>
      </c>
      <c r="C71" s="247">
        <f>14556+160025</f>
        <v>174581</v>
      </c>
      <c r="D71" s="5"/>
      <c r="F71" s="21"/>
      <c r="G71" s="10"/>
      <c r="H71" s="10"/>
      <c r="I71" s="10"/>
      <c r="M71" s="22"/>
      <c r="N71" s="12"/>
    </row>
    <row r="72" spans="1:14" ht="13.5" customHeight="1">
      <c r="A72" s="219" t="s">
        <v>57</v>
      </c>
      <c r="B72" s="205">
        <v>567118</v>
      </c>
      <c r="C72" s="248">
        <v>1607123</v>
      </c>
      <c r="D72" s="5"/>
      <c r="F72" s="21"/>
      <c r="G72" s="10"/>
      <c r="H72" s="10"/>
      <c r="I72" s="10"/>
      <c r="M72" s="22"/>
      <c r="N72" s="12"/>
    </row>
    <row r="73" spans="1:14" ht="13.5" customHeight="1">
      <c r="A73" s="220" t="s">
        <v>93</v>
      </c>
      <c r="B73" s="137">
        <v>702037</v>
      </c>
      <c r="C73" s="137">
        <v>702037</v>
      </c>
      <c r="D73" s="183"/>
      <c r="F73" s="21"/>
      <c r="G73" s="10"/>
      <c r="H73" s="10"/>
      <c r="I73" s="10"/>
      <c r="M73" s="22"/>
      <c r="N73" s="12"/>
    </row>
    <row r="74" spans="1:10" ht="12.75">
      <c r="A74" s="217" t="s">
        <v>73</v>
      </c>
      <c r="B74" s="186">
        <v>60314.95</v>
      </c>
      <c r="C74" s="190">
        <v>-93282.64</v>
      </c>
      <c r="F74" s="21"/>
      <c r="G74" s="10"/>
      <c r="H74" s="10"/>
      <c r="I74" s="10"/>
      <c r="J74" s="2"/>
    </row>
    <row r="75" spans="1:9" ht="12.75">
      <c r="A75" s="213" t="s">
        <v>48</v>
      </c>
      <c r="B75" s="190">
        <v>4173292.23</v>
      </c>
      <c r="C75" s="190">
        <v>9012280.02</v>
      </c>
      <c r="F75" s="21"/>
      <c r="G75" s="10"/>
      <c r="H75" s="10"/>
      <c r="I75" s="10"/>
    </row>
    <row r="76" spans="1:9" ht="12.75">
      <c r="A76" s="213" t="s">
        <v>49</v>
      </c>
      <c r="B76" s="190">
        <v>317185.76</v>
      </c>
      <c r="C76" s="190">
        <v>339538.76</v>
      </c>
      <c r="F76" s="21"/>
      <c r="G76" s="10"/>
      <c r="H76" s="10"/>
      <c r="I76" s="10"/>
    </row>
    <row r="77" spans="1:9" ht="12.75">
      <c r="A77" s="217"/>
      <c r="B77" s="186"/>
      <c r="C77" s="190"/>
      <c r="F77" s="21"/>
      <c r="G77" s="10"/>
      <c r="H77" s="10"/>
      <c r="I77" s="10"/>
    </row>
    <row r="78" spans="1:9" ht="12.75">
      <c r="A78" s="123"/>
      <c r="B78" s="129"/>
      <c r="C78" s="129"/>
      <c r="D78" s="5"/>
      <c r="F78" s="21"/>
      <c r="G78" s="10"/>
      <c r="H78" s="10"/>
      <c r="I78" s="10"/>
    </row>
    <row r="79" spans="1:9" ht="13.5" thickBot="1">
      <c r="A79" s="221"/>
      <c r="B79" s="201">
        <f>SUM(B70:B78)</f>
        <v>9247318.7</v>
      </c>
      <c r="C79" s="201">
        <f>SUM(C70:C78)</f>
        <v>16525815.5</v>
      </c>
      <c r="D79" s="5"/>
      <c r="F79" s="21"/>
      <c r="G79" s="10"/>
      <c r="H79" s="10"/>
      <c r="I79" s="10"/>
    </row>
    <row r="80" spans="3:9" ht="13.5" thickTop="1">
      <c r="C80" s="3"/>
      <c r="D80" s="5"/>
      <c r="F80" s="21"/>
      <c r="G80" s="10"/>
      <c r="H80" s="10"/>
      <c r="I80" s="10"/>
    </row>
    <row r="81" spans="3:9" ht="12.75">
      <c r="C81" s="12"/>
      <c r="D81" s="5"/>
      <c r="F81" s="21"/>
      <c r="G81" s="10"/>
      <c r="H81" s="10"/>
      <c r="I81" s="10"/>
    </row>
    <row r="82" spans="4:9" ht="12.75">
      <c r="D82" s="5"/>
      <c r="F82" s="21"/>
      <c r="G82" s="10"/>
      <c r="H82" s="10"/>
      <c r="I82" s="10"/>
    </row>
    <row r="83" spans="4:9" ht="12.75">
      <c r="D83" s="5"/>
      <c r="F83" s="21"/>
      <c r="G83" s="10"/>
      <c r="H83" s="10"/>
      <c r="I83" s="10"/>
    </row>
    <row r="84" spans="4:9" ht="12.75">
      <c r="D84" s="5"/>
      <c r="F84" s="21"/>
      <c r="G84" s="10"/>
      <c r="H84" s="10"/>
      <c r="I84" s="10"/>
    </row>
    <row r="85" spans="4:9" ht="12.75">
      <c r="D85" s="5"/>
      <c r="F85" s="21"/>
      <c r="G85" s="10"/>
      <c r="H85" s="10"/>
      <c r="I85" s="10"/>
    </row>
    <row r="86" spans="4:9" ht="12.75">
      <c r="D86" s="5"/>
      <c r="F86" s="21"/>
      <c r="G86" s="10"/>
      <c r="H86" s="10"/>
      <c r="I86" s="10"/>
    </row>
    <row r="87" spans="4:9" ht="12.75">
      <c r="D87" s="5"/>
      <c r="F87" s="21"/>
      <c r="G87" s="10"/>
      <c r="H87" s="10"/>
      <c r="I87" s="10"/>
    </row>
    <row r="88" spans="4:9" ht="12.75">
      <c r="D88" s="5"/>
      <c r="F88" s="21"/>
      <c r="G88" s="10"/>
      <c r="H88" s="10"/>
      <c r="I88" s="10"/>
    </row>
    <row r="89" spans="6:9" ht="12.75">
      <c r="F89" s="21"/>
      <c r="G89" s="10"/>
      <c r="H89" s="10"/>
      <c r="I89" s="10"/>
    </row>
    <row r="90" spans="4:9" ht="12.75">
      <c r="D90" s="5"/>
      <c r="E90" s="3"/>
      <c r="F90" s="21"/>
      <c r="G90" s="10"/>
      <c r="H90" s="10"/>
      <c r="I90" s="10"/>
    </row>
    <row r="91" spans="4:9" ht="12.75">
      <c r="D91" s="5"/>
      <c r="F91" s="21"/>
      <c r="G91" s="10"/>
      <c r="H91" s="10"/>
      <c r="I91" s="10"/>
    </row>
    <row r="92" spans="4:9" ht="12.75">
      <c r="D92" s="5"/>
      <c r="F92" s="21"/>
      <c r="G92" s="10"/>
      <c r="H92" s="10"/>
      <c r="I92" s="10"/>
    </row>
    <row r="93" spans="6:9" ht="12.75">
      <c r="F93" s="21"/>
      <c r="G93" s="10"/>
      <c r="H93" s="10"/>
      <c r="I93" s="10"/>
    </row>
    <row r="94" spans="4:9" ht="12.75">
      <c r="D94" s="5"/>
      <c r="F94" s="21"/>
      <c r="G94" s="10"/>
      <c r="H94" s="10"/>
      <c r="I94" s="10"/>
    </row>
    <row r="95" spans="4:9" ht="17.25" customHeight="1">
      <c r="D95" s="5"/>
      <c r="F95" s="21"/>
      <c r="G95" s="10"/>
      <c r="H95" s="10"/>
      <c r="I95" s="10"/>
    </row>
    <row r="96" spans="4:9" ht="12.75">
      <c r="D96" s="5"/>
      <c r="F96" s="21"/>
      <c r="G96" s="10"/>
      <c r="H96" s="10"/>
      <c r="I96" s="10"/>
    </row>
    <row r="97" spans="6:9" ht="12.75">
      <c r="F97" s="21"/>
      <c r="G97" s="10"/>
      <c r="H97" s="27"/>
      <c r="I97" s="10"/>
    </row>
    <row r="98" spans="4:9" ht="12.75">
      <c r="D98" s="5"/>
      <c r="F98" s="20"/>
      <c r="G98" s="10"/>
      <c r="H98" s="27"/>
      <c r="I98" s="10"/>
    </row>
    <row r="99" spans="6:9" ht="12.75">
      <c r="F99" s="20"/>
      <c r="G99" s="10"/>
      <c r="H99" s="27"/>
      <c r="I99" s="10"/>
    </row>
    <row r="100" spans="4:9" ht="12.75">
      <c r="D100" s="5"/>
      <c r="F100" s="20"/>
      <c r="G100" s="10"/>
      <c r="H100" s="27"/>
      <c r="I100" s="10"/>
    </row>
    <row r="101" spans="4:9" ht="12.75">
      <c r="D101" s="5"/>
      <c r="F101" s="20"/>
      <c r="G101" s="10"/>
      <c r="H101" s="27"/>
      <c r="I101" s="10"/>
    </row>
    <row r="102" spans="4:9" ht="12.75">
      <c r="D102" s="5"/>
      <c r="E102" s="3"/>
      <c r="F102" s="20"/>
      <c r="G102" s="10"/>
      <c r="H102" s="6"/>
      <c r="I102" s="10"/>
    </row>
    <row r="103" spans="6:9" ht="12.75">
      <c r="F103" s="20"/>
      <c r="G103" s="10"/>
      <c r="H103" s="6"/>
      <c r="I103" s="10"/>
    </row>
    <row r="104" spans="4:9" ht="12.75">
      <c r="D104" s="5"/>
      <c r="F104" s="20"/>
      <c r="G104" s="10"/>
      <c r="H104" s="6"/>
      <c r="I104" s="10"/>
    </row>
    <row r="105" spans="4:9" ht="12.75">
      <c r="D105" s="5"/>
      <c r="F105" s="20"/>
      <c r="G105" s="10"/>
      <c r="H105" s="6"/>
      <c r="I105" s="10"/>
    </row>
    <row r="106" spans="4:9" ht="12.75">
      <c r="D106" s="5"/>
      <c r="F106" s="20"/>
      <c r="G106" s="10"/>
      <c r="H106" s="6"/>
      <c r="I106" s="10"/>
    </row>
    <row r="107" spans="4:9" ht="12.75">
      <c r="D107" s="5"/>
      <c r="F107" s="20"/>
      <c r="G107" s="10"/>
      <c r="H107" s="27"/>
      <c r="I107" s="10"/>
    </row>
    <row r="108" spans="4:9" ht="12.75">
      <c r="D108" s="5"/>
      <c r="E108" s="3"/>
      <c r="F108" s="20"/>
      <c r="G108" s="10"/>
      <c r="H108" s="27"/>
      <c r="I108" s="10"/>
    </row>
    <row r="109" spans="4:10" ht="12.75">
      <c r="D109" s="5"/>
      <c r="E109" s="3"/>
      <c r="F109" s="20"/>
      <c r="G109" s="10"/>
      <c r="H109" s="27"/>
      <c r="I109" s="10"/>
      <c r="J109" s="30"/>
    </row>
    <row r="110" spans="4:10" ht="12.75">
      <c r="D110" s="5"/>
      <c r="E110" s="3"/>
      <c r="F110" s="20"/>
      <c r="G110" s="10"/>
      <c r="H110" s="27"/>
      <c r="I110" s="10"/>
      <c r="J110" s="30"/>
    </row>
    <row r="111" spans="4:10" ht="12.75">
      <c r="D111" s="5"/>
      <c r="E111" s="3"/>
      <c r="F111" s="20"/>
      <c r="G111" s="10"/>
      <c r="H111" s="27"/>
      <c r="I111" s="10"/>
      <c r="J111" s="30"/>
    </row>
    <row r="112" spans="4:10" ht="12.75">
      <c r="D112" s="5"/>
      <c r="E112" s="3"/>
      <c r="F112" s="20"/>
      <c r="G112" s="10"/>
      <c r="H112" s="27"/>
      <c r="I112" s="10"/>
      <c r="J112" s="30"/>
    </row>
    <row r="113" spans="4:10" ht="12.75">
      <c r="D113" s="5"/>
      <c r="E113" s="3"/>
      <c r="F113" s="20"/>
      <c r="G113" s="10"/>
      <c r="H113" s="27"/>
      <c r="I113" s="10"/>
      <c r="J113" s="30"/>
    </row>
    <row r="114" spans="4:10" ht="12.75">
      <c r="D114" s="5"/>
      <c r="E114" s="3"/>
      <c r="F114" s="20"/>
      <c r="G114" s="10"/>
      <c r="H114" s="27"/>
      <c r="I114" s="10"/>
      <c r="J114" s="30"/>
    </row>
    <row r="115" spans="4:10" ht="12.75">
      <c r="D115" s="5"/>
      <c r="E115" s="3"/>
      <c r="F115" s="20"/>
      <c r="G115" s="10"/>
      <c r="H115" s="27"/>
      <c r="I115" s="10"/>
      <c r="J115" s="30"/>
    </row>
    <row r="116" spans="4:10" ht="12.75">
      <c r="D116" s="5"/>
      <c r="E116" s="3"/>
      <c r="F116" s="20"/>
      <c r="G116" s="10"/>
      <c r="H116" s="27"/>
      <c r="I116" s="10"/>
      <c r="J116" s="30"/>
    </row>
    <row r="117" spans="4:10" ht="12.75">
      <c r="D117" s="5"/>
      <c r="E117" s="3"/>
      <c r="F117" s="20"/>
      <c r="G117" s="10"/>
      <c r="H117" s="27"/>
      <c r="I117" s="10"/>
      <c r="J117" s="30"/>
    </row>
    <row r="118" spans="4:10" ht="12.75">
      <c r="D118" s="5"/>
      <c r="E118" s="3"/>
      <c r="F118" s="20"/>
      <c r="G118" s="10"/>
      <c r="H118" s="27"/>
      <c r="I118" s="10"/>
      <c r="J118" s="30"/>
    </row>
    <row r="119" spans="4:10" ht="12.75">
      <c r="D119" s="5"/>
      <c r="E119" s="3"/>
      <c r="F119" s="20"/>
      <c r="G119" s="10"/>
      <c r="H119" s="27"/>
      <c r="I119" s="10"/>
      <c r="J119" s="30"/>
    </row>
    <row r="120" spans="4:10" ht="12.75">
      <c r="D120" s="5"/>
      <c r="E120" s="3"/>
      <c r="F120" s="20"/>
      <c r="G120" s="10"/>
      <c r="H120" s="27"/>
      <c r="I120" s="10"/>
      <c r="J120" s="30"/>
    </row>
    <row r="121" spans="4:10" ht="12.75">
      <c r="D121" s="5"/>
      <c r="E121" s="3"/>
      <c r="F121" s="20"/>
      <c r="G121" s="10"/>
      <c r="H121" s="27"/>
      <c r="I121" s="10"/>
      <c r="J121" s="30"/>
    </row>
    <row r="122" spans="4:10" ht="12.75">
      <c r="D122" s="5"/>
      <c r="E122" s="3"/>
      <c r="F122" s="20"/>
      <c r="G122" s="10"/>
      <c r="H122" s="27"/>
      <c r="I122" s="10"/>
      <c r="J122" s="30"/>
    </row>
    <row r="123" spans="4:10" ht="12.75">
      <c r="D123" s="5"/>
      <c r="E123" s="3"/>
      <c r="F123" s="20"/>
      <c r="G123" s="10"/>
      <c r="H123" s="27"/>
      <c r="I123" s="10"/>
      <c r="J123" s="30"/>
    </row>
    <row r="124" spans="4:10" ht="12.75">
      <c r="D124" s="5"/>
      <c r="E124" s="3"/>
      <c r="F124" s="20"/>
      <c r="G124" s="10"/>
      <c r="H124" s="27"/>
      <c r="I124" s="10"/>
      <c r="J124" s="30"/>
    </row>
    <row r="125" spans="4:10" ht="12.75">
      <c r="D125" s="5"/>
      <c r="E125" s="3"/>
      <c r="F125" s="20"/>
      <c r="G125" s="10"/>
      <c r="H125" s="27"/>
      <c r="I125" s="10"/>
      <c r="J125" s="30"/>
    </row>
    <row r="126" spans="4:10" ht="12.75">
      <c r="D126" s="5"/>
      <c r="E126" s="3"/>
      <c r="F126" s="20"/>
      <c r="G126" s="10"/>
      <c r="H126" s="27"/>
      <c r="I126" s="10"/>
      <c r="J126" s="30"/>
    </row>
    <row r="127" spans="4:10" ht="12.75">
      <c r="D127" s="1"/>
      <c r="E127" s="10"/>
      <c r="F127" s="71"/>
      <c r="G127" s="10"/>
      <c r="H127" s="71"/>
      <c r="I127" s="10"/>
      <c r="J127" s="30"/>
    </row>
    <row r="128" spans="4:10" ht="12.75">
      <c r="D128" s="10"/>
      <c r="E128" s="71"/>
      <c r="J128" s="30"/>
    </row>
    <row r="129" spans="4:10" ht="12.75">
      <c r="D129" s="10"/>
      <c r="E129" s="10"/>
      <c r="J129" s="30"/>
    </row>
    <row r="130" spans="4:10" ht="12.75">
      <c r="D130" s="10"/>
      <c r="E130" s="10"/>
      <c r="J130" s="30"/>
    </row>
    <row r="131" spans="2:10" ht="12.75">
      <c r="B131" s="24"/>
      <c r="C131" s="24"/>
      <c r="D131" s="1"/>
      <c r="E131" s="2"/>
      <c r="F131" s="2"/>
      <c r="G131" s="17"/>
      <c r="H131" s="2"/>
      <c r="J131" s="30"/>
    </row>
    <row r="132" spans="4:10" ht="12.75">
      <c r="D132" s="1"/>
      <c r="E132" s="2"/>
      <c r="F132" s="2"/>
      <c r="G132" s="17"/>
      <c r="H132" s="2"/>
      <c r="J132" s="30"/>
    </row>
    <row r="133" spans="4:10" ht="12.75">
      <c r="D133" s="1"/>
      <c r="E133" s="2"/>
      <c r="F133" s="2"/>
      <c r="G133" s="17"/>
      <c r="H133" s="2"/>
      <c r="J133" s="30"/>
    </row>
    <row r="134" spans="4:10" ht="12.75">
      <c r="D134" s="1"/>
      <c r="E134" s="2"/>
      <c r="F134" s="2"/>
      <c r="G134" s="17"/>
      <c r="H134" s="2"/>
      <c r="J134" s="30"/>
    </row>
    <row r="135" spans="4:10" ht="12.75">
      <c r="D135" s="1"/>
      <c r="E135" s="2"/>
      <c r="F135" s="2"/>
      <c r="G135" s="17"/>
      <c r="H135" s="2"/>
      <c r="J135" s="98"/>
    </row>
    <row r="136" spans="4:8" ht="12.75">
      <c r="D136" s="1"/>
      <c r="E136" s="2"/>
      <c r="F136" s="2"/>
      <c r="G136" s="1"/>
      <c r="H136" s="2"/>
    </row>
    <row r="137" spans="4:8" ht="12.75">
      <c r="D137" s="1"/>
      <c r="E137" s="2"/>
      <c r="F137" s="2"/>
      <c r="G137" s="1"/>
      <c r="H137" s="2"/>
    </row>
    <row r="138" spans="4:8" ht="12.75">
      <c r="D138" s="1"/>
      <c r="E138" s="2"/>
      <c r="F138" s="2"/>
      <c r="G138" s="1"/>
      <c r="H138" s="2"/>
    </row>
    <row r="139" spans="4:8" ht="12.75">
      <c r="D139" s="1"/>
      <c r="E139" s="2"/>
      <c r="F139" s="2"/>
      <c r="G139" s="1"/>
      <c r="H139" s="2"/>
    </row>
    <row r="140" spans="4:8" ht="12.75">
      <c r="D140" s="1"/>
      <c r="E140" s="2"/>
      <c r="F140" s="2"/>
      <c r="G140" s="1"/>
      <c r="H140" s="2"/>
    </row>
    <row r="141" spans="4:8" ht="12.75">
      <c r="D141" s="1"/>
      <c r="E141" s="2"/>
      <c r="F141" s="2"/>
      <c r="G141" s="1"/>
      <c r="H141" s="2"/>
    </row>
    <row r="142" spans="4:8" ht="12.75">
      <c r="D142" s="1"/>
      <c r="E142" s="2"/>
      <c r="F142" s="2"/>
      <c r="G142" s="1"/>
      <c r="H142" s="2"/>
    </row>
    <row r="143" spans="4:8" ht="12.75">
      <c r="D143" s="1"/>
      <c r="E143" s="2"/>
      <c r="F143" s="2"/>
      <c r="G143" s="1"/>
      <c r="H143" s="2"/>
    </row>
    <row r="144" spans="4:8" ht="12.75">
      <c r="D144" s="1"/>
      <c r="E144" s="2"/>
      <c r="F144" s="2"/>
      <c r="G144" s="1"/>
      <c r="H144" s="2"/>
    </row>
    <row r="145" spans="4:8" ht="12.75">
      <c r="D145" s="1"/>
      <c r="E145" s="2"/>
      <c r="F145" s="2"/>
      <c r="G145" s="1"/>
      <c r="H145" s="2"/>
    </row>
    <row r="146" spans="4:9" ht="12.75">
      <c r="D146" s="1"/>
      <c r="E146" s="2"/>
      <c r="F146" s="2"/>
      <c r="G146" s="1"/>
      <c r="H146" s="2"/>
      <c r="I146" s="24"/>
    </row>
    <row r="147" spans="4:8" ht="12.75">
      <c r="D147" s="1"/>
      <c r="E147" s="2"/>
      <c r="F147" s="2"/>
      <c r="G147" s="1"/>
      <c r="H147" s="2"/>
    </row>
    <row r="148" spans="4:8" ht="12.75">
      <c r="D148" s="1"/>
      <c r="E148" s="2"/>
      <c r="F148" s="2"/>
      <c r="G148" s="1"/>
      <c r="H148" s="2"/>
    </row>
    <row r="149" spans="4:8" ht="12.75">
      <c r="D149" s="1"/>
      <c r="E149" s="2"/>
      <c r="F149" s="2"/>
      <c r="G149" s="1"/>
      <c r="H149" s="2"/>
    </row>
    <row r="150" spans="4:8" ht="12.75">
      <c r="D150" s="1"/>
      <c r="E150" s="2"/>
      <c r="F150" s="2"/>
      <c r="G150" s="1"/>
      <c r="H150" s="2"/>
    </row>
    <row r="151" spans="4:8" ht="12.75">
      <c r="D151" s="1"/>
      <c r="E151" s="2"/>
      <c r="F151" s="2"/>
      <c r="G151" s="1"/>
      <c r="H151" s="2"/>
    </row>
    <row r="152" spans="4:8" ht="12.75">
      <c r="D152" s="1"/>
      <c r="E152" s="2"/>
      <c r="F152" s="2"/>
      <c r="G152" s="1"/>
      <c r="H152" s="2"/>
    </row>
    <row r="153" spans="4:8" ht="12.75">
      <c r="D153" s="1"/>
      <c r="E153" s="2"/>
      <c r="F153" s="2"/>
      <c r="G153" s="1"/>
      <c r="H153" s="2"/>
    </row>
    <row r="154" spans="4:8" ht="12.75">
      <c r="D154" s="1"/>
      <c r="E154" s="2"/>
      <c r="F154" s="2"/>
      <c r="G154" s="1"/>
      <c r="H154" s="2"/>
    </row>
    <row r="155" spans="4:8" ht="12.75">
      <c r="D155" s="1"/>
      <c r="E155" s="2"/>
      <c r="F155" s="2"/>
      <c r="G155" s="1"/>
      <c r="H155" s="2"/>
    </row>
    <row r="156" spans="4:8" ht="12.75">
      <c r="D156" s="1"/>
      <c r="E156" s="2"/>
      <c r="F156" s="2"/>
      <c r="G156" s="1"/>
      <c r="H156" s="2"/>
    </row>
    <row r="157" spans="4:8" ht="12.75">
      <c r="D157" s="1"/>
      <c r="E157" s="2"/>
      <c r="F157" s="2"/>
      <c r="G157" s="1"/>
      <c r="H157" s="2"/>
    </row>
    <row r="158" spans="4:8" ht="12.75">
      <c r="D158" s="1"/>
      <c r="E158" s="2"/>
      <c r="F158" s="2"/>
      <c r="G158" s="1"/>
      <c r="H158" s="2"/>
    </row>
    <row r="159" spans="4:8" ht="12.75">
      <c r="D159" s="1"/>
      <c r="E159" s="2"/>
      <c r="F159" s="2"/>
      <c r="G159" s="1"/>
      <c r="H159" s="2"/>
    </row>
    <row r="160" spans="4:8" ht="12.75">
      <c r="D160" s="1"/>
      <c r="E160" s="2"/>
      <c r="F160" s="2"/>
      <c r="G160" s="1"/>
      <c r="H160" s="2"/>
    </row>
    <row r="161" spans="4:8" ht="12.75">
      <c r="D161" s="1"/>
      <c r="E161" s="2"/>
      <c r="F161" s="2"/>
      <c r="G161" s="1"/>
      <c r="H161" s="2"/>
    </row>
    <row r="162" spans="4:8" ht="12.75">
      <c r="D162" s="1"/>
      <c r="E162" s="2"/>
      <c r="F162" s="2"/>
      <c r="G162" s="1"/>
      <c r="H162" s="2"/>
    </row>
    <row r="163" spans="4:8" ht="12.75">
      <c r="D163" s="1"/>
      <c r="E163" s="2"/>
      <c r="F163" s="2"/>
      <c r="G163" s="1"/>
      <c r="H163" s="2"/>
    </row>
    <row r="164" spans="4:8" ht="12.75">
      <c r="D164" s="1"/>
      <c r="E164" s="2"/>
      <c r="F164" s="2"/>
      <c r="G164" s="1"/>
      <c r="H164" s="2"/>
    </row>
    <row r="165" spans="4:8" ht="12.75">
      <c r="D165" s="1"/>
      <c r="E165" s="2"/>
      <c r="F165" s="2"/>
      <c r="G165" s="10"/>
      <c r="H165" s="11"/>
    </row>
    <row r="166" spans="4:8" ht="12.75">
      <c r="D166" s="1"/>
      <c r="E166" s="2"/>
      <c r="F166" s="2"/>
      <c r="G166" s="10"/>
      <c r="H166" s="10"/>
    </row>
    <row r="167" spans="4:8" ht="12.75">
      <c r="D167" s="1"/>
      <c r="E167" s="2"/>
      <c r="F167" s="2"/>
      <c r="G167" s="10"/>
      <c r="H167" s="10"/>
    </row>
    <row r="168" spans="4:8" ht="12.75">
      <c r="D168" s="1"/>
      <c r="E168" s="2"/>
      <c r="F168" s="2"/>
      <c r="G168" s="10"/>
      <c r="H168" s="10"/>
    </row>
    <row r="169" spans="4:8" ht="12.75">
      <c r="D169" s="1"/>
      <c r="E169" s="2"/>
      <c r="F169" s="2"/>
      <c r="G169" s="10"/>
      <c r="H169" s="10"/>
    </row>
    <row r="170" spans="4:8" ht="12.75">
      <c r="D170" s="1"/>
      <c r="E170" s="2"/>
      <c r="F170" s="2"/>
      <c r="G170" s="10"/>
      <c r="H170" s="10"/>
    </row>
    <row r="171" spans="4:8" ht="12.75">
      <c r="D171" s="1"/>
      <c r="E171" s="2"/>
      <c r="F171" s="2"/>
      <c r="G171" s="10"/>
      <c r="H171" s="10"/>
    </row>
    <row r="172" spans="4:8" ht="12.75">
      <c r="D172" s="1"/>
      <c r="E172" s="2"/>
      <c r="F172" s="2"/>
      <c r="G172" s="10"/>
      <c r="H172" s="10"/>
    </row>
    <row r="173" spans="4:8" ht="12.75">
      <c r="D173" s="1"/>
      <c r="E173" s="2"/>
      <c r="F173" s="2"/>
      <c r="G173" s="10"/>
      <c r="H173" s="10"/>
    </row>
    <row r="174" spans="4:8" ht="12.75">
      <c r="D174" s="1"/>
      <c r="E174" s="2"/>
      <c r="F174" s="2"/>
      <c r="G174" s="10"/>
      <c r="H174" s="11"/>
    </row>
    <row r="175" spans="4:8" ht="12.75">
      <c r="D175" s="1"/>
      <c r="E175" s="2"/>
      <c r="F175" s="2"/>
      <c r="G175" s="10"/>
      <c r="H175" s="10"/>
    </row>
    <row r="176" spans="4:8" ht="12.75">
      <c r="D176" s="1"/>
      <c r="E176" s="2"/>
      <c r="F176" s="2"/>
      <c r="G176" s="10"/>
      <c r="H176" s="10"/>
    </row>
    <row r="177" spans="4:8" ht="12.75">
      <c r="D177" s="1"/>
      <c r="E177" s="2"/>
      <c r="F177" s="2"/>
      <c r="G177" s="10"/>
      <c r="H177" s="10"/>
    </row>
    <row r="178" spans="4:8" ht="12.75">
      <c r="D178" s="1"/>
      <c r="E178" s="2"/>
      <c r="F178" s="2"/>
      <c r="G178" s="10"/>
      <c r="H178" s="10"/>
    </row>
    <row r="179" spans="4:8" ht="12.75">
      <c r="D179" s="1"/>
      <c r="E179" s="2"/>
      <c r="F179" s="2"/>
      <c r="G179" s="10"/>
      <c r="H179" s="10"/>
    </row>
    <row r="180" spans="4:8" ht="12.75">
      <c r="D180" s="1"/>
      <c r="E180" s="2"/>
      <c r="F180" s="2"/>
      <c r="G180" s="10"/>
      <c r="H180" s="10"/>
    </row>
    <row r="181" spans="4:8" ht="12.75">
      <c r="D181" s="1"/>
      <c r="E181" s="2"/>
      <c r="F181" s="2"/>
      <c r="G181" s="10"/>
      <c r="H181" s="10"/>
    </row>
    <row r="182" spans="4:8" ht="12.75">
      <c r="D182" s="1"/>
      <c r="E182" s="2"/>
      <c r="F182" s="2"/>
      <c r="G182" s="10"/>
      <c r="H182" s="10"/>
    </row>
    <row r="183" spans="4:8" ht="12.75">
      <c r="D183" s="1"/>
      <c r="E183" s="2"/>
      <c r="F183" s="2"/>
      <c r="G183" s="10"/>
      <c r="H183" s="10"/>
    </row>
    <row r="184" spans="4:8" ht="12.75">
      <c r="D184" s="1"/>
      <c r="E184" s="2"/>
      <c r="F184" s="2"/>
      <c r="G184" s="10"/>
      <c r="H184" s="10"/>
    </row>
    <row r="185" spans="4:8" ht="12.75">
      <c r="D185" s="1"/>
      <c r="E185" s="2"/>
      <c r="F185" s="2"/>
      <c r="G185" s="10"/>
      <c r="H185" s="10"/>
    </row>
    <row r="186" spans="4:8" ht="12.75">
      <c r="D186" s="1"/>
      <c r="E186" s="2"/>
      <c r="F186" s="2"/>
      <c r="G186" s="10"/>
      <c r="H186" s="10"/>
    </row>
    <row r="187" spans="4:8" ht="12.75">
      <c r="D187" s="1"/>
      <c r="E187" s="2"/>
      <c r="F187" s="2"/>
      <c r="G187" s="10"/>
      <c r="H187" s="10"/>
    </row>
    <row r="188" spans="4:8" ht="12.75">
      <c r="D188" s="1"/>
      <c r="E188" s="2"/>
      <c r="F188" s="2"/>
      <c r="G188" s="10"/>
      <c r="H188" s="10"/>
    </row>
    <row r="189" spans="4:8" ht="12.75">
      <c r="D189" s="1"/>
      <c r="E189" s="2"/>
      <c r="F189" s="2"/>
      <c r="G189" s="10"/>
      <c r="H189" s="10"/>
    </row>
    <row r="190" spans="4:8" ht="12.75">
      <c r="D190" s="1"/>
      <c r="E190" s="2"/>
      <c r="F190" s="2"/>
      <c r="G190" s="10"/>
      <c r="H190" s="10"/>
    </row>
    <row r="191" spans="4:8" ht="12.75">
      <c r="D191" s="1"/>
      <c r="E191" s="2"/>
      <c r="F191" s="2"/>
      <c r="G191" s="10"/>
      <c r="H191" s="10"/>
    </row>
    <row r="192" spans="4:8" ht="12.75">
      <c r="D192" s="1"/>
      <c r="E192" s="2"/>
      <c r="F192" s="2"/>
      <c r="G192" s="10"/>
      <c r="H192" s="10"/>
    </row>
    <row r="193" spans="4:8" ht="12.75">
      <c r="D193" s="1"/>
      <c r="E193" s="2"/>
      <c r="F193" s="2"/>
      <c r="G193" s="10"/>
      <c r="H193" s="10"/>
    </row>
    <row r="194" spans="4:8" ht="12.75">
      <c r="D194" s="1"/>
      <c r="E194" s="2"/>
      <c r="F194" s="2"/>
      <c r="G194" s="10"/>
      <c r="H194" s="10"/>
    </row>
    <row r="195" spans="4:8" ht="12.75">
      <c r="D195" s="1"/>
      <c r="E195" s="2"/>
      <c r="F195" s="2"/>
      <c r="G195" s="10"/>
      <c r="H195" s="10"/>
    </row>
    <row r="196" spans="4:8" ht="12.75">
      <c r="D196" s="1"/>
      <c r="E196" s="2"/>
      <c r="F196" s="2"/>
      <c r="G196" s="10"/>
      <c r="H196" s="10"/>
    </row>
    <row r="197" spans="4:8" ht="12.75">
      <c r="D197" s="1"/>
      <c r="E197" s="2"/>
      <c r="F197" s="2"/>
      <c r="G197" s="10"/>
      <c r="H197" s="10"/>
    </row>
    <row r="198" spans="4:8" ht="12.75">
      <c r="D198" s="10"/>
      <c r="E198" s="11"/>
      <c r="F198" s="11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</sheetData>
  <sheetProtection sheet="1"/>
  <mergeCells count="4">
    <mergeCell ref="K55:L55"/>
    <mergeCell ref="D5:E5"/>
    <mergeCell ref="A2:D2"/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B25">
      <selection activeCell="C48" sqref="C48"/>
    </sheetView>
  </sheetViews>
  <sheetFormatPr defaultColWidth="9.140625" defaultRowHeight="12.75"/>
  <cols>
    <col min="1" max="1" width="28.8515625" style="0" customWidth="1"/>
    <col min="2" max="3" width="11.28125" style="0" customWidth="1"/>
    <col min="5" max="5" width="12.00390625" style="0" bestFit="1" customWidth="1"/>
    <col min="7" max="7" width="12.57421875" style="0" bestFit="1" customWidth="1"/>
    <col min="8" max="8" width="12.8515625" style="0" customWidth="1"/>
    <col min="9" max="9" width="0.13671875" style="0" customWidth="1"/>
    <col min="10" max="10" width="9.8515625" style="0" customWidth="1"/>
  </cols>
  <sheetData>
    <row r="1" spans="1:12" ht="12.75">
      <c r="A1" s="118" t="s">
        <v>300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9" t="s">
        <v>301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18" t="s">
        <v>302</v>
      </c>
      <c r="B3" s="119"/>
      <c r="C3" s="119" t="s">
        <v>303</v>
      </c>
      <c r="D3" s="119"/>
      <c r="E3" s="119"/>
      <c r="F3" s="119"/>
      <c r="G3" s="303" t="s">
        <v>109</v>
      </c>
      <c r="H3" s="304"/>
      <c r="I3" s="119"/>
      <c r="J3" s="119"/>
      <c r="K3" s="119" t="s">
        <v>304</v>
      </c>
      <c r="L3" s="119"/>
    </row>
    <row r="4" spans="1:12" ht="12.75">
      <c r="A4" s="118"/>
      <c r="B4" s="119" t="s">
        <v>305</v>
      </c>
      <c r="C4" s="119" t="s">
        <v>306</v>
      </c>
      <c r="D4" s="119"/>
      <c r="E4" s="119" t="s">
        <v>305</v>
      </c>
      <c r="F4" s="119" t="s">
        <v>307</v>
      </c>
      <c r="G4" s="119" t="s">
        <v>308</v>
      </c>
      <c r="H4" s="119" t="s">
        <v>309</v>
      </c>
      <c r="I4" s="119" t="s">
        <v>309</v>
      </c>
      <c r="J4" s="119" t="s">
        <v>310</v>
      </c>
      <c r="K4" s="119" t="s">
        <v>305</v>
      </c>
      <c r="L4" s="119" t="s">
        <v>305</v>
      </c>
    </row>
    <row r="5" spans="1:12" ht="12.75">
      <c r="A5" s="118"/>
      <c r="B5" s="119" t="s">
        <v>311</v>
      </c>
      <c r="C5" s="119" t="s">
        <v>312</v>
      </c>
      <c r="D5" s="119" t="s">
        <v>313</v>
      </c>
      <c r="E5" s="119" t="s">
        <v>314</v>
      </c>
      <c r="F5" s="119"/>
      <c r="G5" s="119" t="s">
        <v>198</v>
      </c>
      <c r="H5" s="119" t="s">
        <v>315</v>
      </c>
      <c r="I5" s="119" t="s">
        <v>316</v>
      </c>
      <c r="J5" s="119" t="s">
        <v>314</v>
      </c>
      <c r="K5" s="119" t="s">
        <v>317</v>
      </c>
      <c r="L5" s="119" t="s">
        <v>198</v>
      </c>
    </row>
    <row r="6" spans="1:12" ht="12.75">
      <c r="A6" s="118" t="s">
        <v>318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.75">
      <c r="A7" s="118" t="s">
        <v>319</v>
      </c>
      <c r="B7" s="118">
        <v>109303.19</v>
      </c>
      <c r="C7" s="118"/>
      <c r="D7" s="118"/>
      <c r="E7" s="118">
        <v>109303.19</v>
      </c>
      <c r="F7" s="118">
        <v>0</v>
      </c>
      <c r="G7" s="118">
        <v>0</v>
      </c>
      <c r="H7" s="118">
        <v>0</v>
      </c>
      <c r="I7" s="118"/>
      <c r="J7" s="118">
        <v>0</v>
      </c>
      <c r="K7" s="118">
        <v>109303.19</v>
      </c>
      <c r="L7" s="118">
        <v>109303.19</v>
      </c>
    </row>
    <row r="8" spans="1:12" ht="12.75">
      <c r="A8" s="118" t="s">
        <v>320</v>
      </c>
      <c r="B8" s="118">
        <v>10250</v>
      </c>
      <c r="C8" s="118"/>
      <c r="D8" s="118"/>
      <c r="E8" s="118">
        <v>10250</v>
      </c>
      <c r="F8" s="118">
        <v>0.1</v>
      </c>
      <c r="G8" s="118">
        <v>9713.57</v>
      </c>
      <c r="H8" s="118">
        <v>26.8215</v>
      </c>
      <c r="I8" s="118">
        <v>59.6</v>
      </c>
      <c r="J8" s="118">
        <v>9740.3915</v>
      </c>
      <c r="K8" s="118">
        <v>509.60849999999994</v>
      </c>
      <c r="L8" s="118">
        <v>536.43</v>
      </c>
    </row>
    <row r="9" spans="1:12" ht="12.75">
      <c r="A9" s="118" t="s">
        <v>321</v>
      </c>
      <c r="B9" s="118">
        <v>1723542.5</v>
      </c>
      <c r="C9" s="118"/>
      <c r="D9" s="118"/>
      <c r="E9" s="118">
        <v>1723542.5</v>
      </c>
      <c r="F9" s="118">
        <v>0.1</v>
      </c>
      <c r="G9" s="118">
        <v>491465.5</v>
      </c>
      <c r="H9" s="118">
        <v>28176.84</v>
      </c>
      <c r="I9" s="118">
        <v>136897</v>
      </c>
      <c r="J9" s="118">
        <v>519642.34</v>
      </c>
      <c r="K9" s="118">
        <v>535359.96</v>
      </c>
      <c r="L9" s="118">
        <v>563536.8</v>
      </c>
    </row>
    <row r="10" spans="1:12" ht="12.75">
      <c r="A10" s="118" t="s">
        <v>322</v>
      </c>
      <c r="B10" s="118">
        <v>8774</v>
      </c>
      <c r="C10" s="118"/>
      <c r="D10" s="118"/>
      <c r="E10" s="118">
        <v>8774</v>
      </c>
      <c r="F10" s="118">
        <v>0.1</v>
      </c>
      <c r="G10" s="118">
        <v>8263.79</v>
      </c>
      <c r="H10" s="118">
        <v>25.510499999999997</v>
      </c>
      <c r="I10" s="118">
        <v>56.69</v>
      </c>
      <c r="J10" s="118">
        <v>8289.300500000001</v>
      </c>
      <c r="K10" s="118">
        <v>484.6995</v>
      </c>
      <c r="L10" s="118">
        <v>510.21</v>
      </c>
    </row>
    <row r="11" spans="1:12" ht="12.75">
      <c r="A11" s="118" t="s">
        <v>323</v>
      </c>
      <c r="B11" s="118">
        <v>10040</v>
      </c>
      <c r="C11" s="118"/>
      <c r="D11" s="118"/>
      <c r="E11" s="118">
        <v>10040</v>
      </c>
      <c r="F11" s="118">
        <v>0.1</v>
      </c>
      <c r="G11" s="118">
        <v>9150.18</v>
      </c>
      <c r="H11" s="118">
        <v>44.4915</v>
      </c>
      <c r="I11" s="118">
        <v>98.87</v>
      </c>
      <c r="J11" s="118">
        <v>9194.6715</v>
      </c>
      <c r="K11" s="118">
        <v>845.3385000000001</v>
      </c>
      <c r="L11" s="118">
        <v>889.83</v>
      </c>
    </row>
    <row r="12" spans="1:12" ht="12.75">
      <c r="A12" s="118" t="s">
        <v>324</v>
      </c>
      <c r="B12" s="118">
        <v>202785.7</v>
      </c>
      <c r="C12" s="118"/>
      <c r="D12" s="118"/>
      <c r="E12" s="118">
        <v>202785.7</v>
      </c>
      <c r="F12" s="118">
        <v>0.1</v>
      </c>
      <c r="G12" s="118">
        <v>186520.68</v>
      </c>
      <c r="H12" s="118">
        <v>813.2515</v>
      </c>
      <c r="I12" s="118">
        <v>1807.23</v>
      </c>
      <c r="J12" s="118">
        <v>187333.9315</v>
      </c>
      <c r="K12" s="118">
        <v>15451.7785</v>
      </c>
      <c r="L12" s="118">
        <v>16265.03</v>
      </c>
    </row>
    <row r="13" spans="1:12" ht="12.75">
      <c r="A13" s="118" t="s">
        <v>325</v>
      </c>
      <c r="B13" s="118">
        <v>1387792.05</v>
      </c>
      <c r="C13" s="118"/>
      <c r="D13" s="118"/>
      <c r="E13" s="118">
        <v>1387792.05</v>
      </c>
      <c r="F13" s="118">
        <v>0.1</v>
      </c>
      <c r="G13" s="118">
        <v>641573.3</v>
      </c>
      <c r="H13" s="118">
        <v>37310.938</v>
      </c>
      <c r="I13" s="118">
        <v>82913.2</v>
      </c>
      <c r="J13" s="118">
        <v>678884.238</v>
      </c>
      <c r="K13" s="118">
        <v>708907.822</v>
      </c>
      <c r="L13" s="118">
        <v>746218.76</v>
      </c>
    </row>
    <row r="14" spans="1:12" ht="12.75">
      <c r="A14" s="118" t="s">
        <v>326</v>
      </c>
      <c r="B14" s="118">
        <v>7077734</v>
      </c>
      <c r="C14" s="118"/>
      <c r="D14" s="118"/>
      <c r="E14" s="118">
        <v>7077734</v>
      </c>
      <c r="F14" s="118">
        <v>0.1</v>
      </c>
      <c r="G14" s="118">
        <v>1353006.2</v>
      </c>
      <c r="H14" s="118">
        <v>71429.895</v>
      </c>
      <c r="I14" s="118">
        <v>676503.1</v>
      </c>
      <c r="J14" s="118">
        <v>1424436.095</v>
      </c>
      <c r="K14" s="118">
        <v>1357168.005</v>
      </c>
      <c r="L14" s="118">
        <v>1428597.9</v>
      </c>
    </row>
    <row r="15" spans="1:12" ht="12.75">
      <c r="A15" s="118" t="s">
        <v>327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 ht="12.75">
      <c r="A16" s="118" t="s">
        <v>328</v>
      </c>
      <c r="B16" s="118">
        <v>138775.14</v>
      </c>
      <c r="C16" s="118"/>
      <c r="D16" s="118"/>
      <c r="E16" s="118">
        <v>138775.14</v>
      </c>
      <c r="F16" s="118">
        <v>0.15</v>
      </c>
      <c r="G16" s="118">
        <v>121180.34</v>
      </c>
      <c r="H16" s="118">
        <v>1191.4725</v>
      </c>
      <c r="I16" s="118">
        <v>3282.32</v>
      </c>
      <c r="J16" s="118">
        <v>122371.8125</v>
      </c>
      <c r="K16" s="118">
        <v>14694.8275</v>
      </c>
      <c r="L16" s="118">
        <v>15886.3</v>
      </c>
    </row>
    <row r="17" spans="1:12" ht="12.75">
      <c r="A17" s="118" t="s">
        <v>329</v>
      </c>
      <c r="B17" s="118">
        <v>224305.71</v>
      </c>
      <c r="C17" s="118"/>
      <c r="D17" s="118"/>
      <c r="E17" s="118">
        <v>224305.71</v>
      </c>
      <c r="F17" s="118">
        <v>0.15</v>
      </c>
      <c r="G17" s="118">
        <v>222522.19</v>
      </c>
      <c r="H17" s="118">
        <v>133.76399999999998</v>
      </c>
      <c r="I17" s="118">
        <v>314.74</v>
      </c>
      <c r="J17" s="118">
        <v>222655.954</v>
      </c>
      <c r="K17" s="118">
        <v>1649.756</v>
      </c>
      <c r="L17" s="118">
        <v>1783.52</v>
      </c>
    </row>
    <row r="18" spans="1:12" ht="12.75">
      <c r="A18" s="118" t="s">
        <v>330</v>
      </c>
      <c r="B18" s="118">
        <v>47254.76</v>
      </c>
      <c r="C18" s="118"/>
      <c r="D18" s="118"/>
      <c r="E18" s="118">
        <v>47254.76</v>
      </c>
      <c r="F18" s="118">
        <v>0.15</v>
      </c>
      <c r="G18" s="118">
        <v>46678.37</v>
      </c>
      <c r="H18" s="118">
        <v>43.2285</v>
      </c>
      <c r="I18" s="118">
        <v>101.71</v>
      </c>
      <c r="J18" s="118">
        <v>46721.5985</v>
      </c>
      <c r="K18" s="118">
        <v>533.1514999999999</v>
      </c>
      <c r="L18" s="118">
        <v>576.38</v>
      </c>
    </row>
    <row r="19" spans="1:12" ht="12.75">
      <c r="A19" s="118" t="s">
        <v>331</v>
      </c>
      <c r="B19" s="118">
        <v>134348952.53</v>
      </c>
      <c r="C19" s="118">
        <v>36060.4</v>
      </c>
      <c r="D19" s="118"/>
      <c r="E19" s="118">
        <v>134385012.93</v>
      </c>
      <c r="F19" s="118">
        <v>0.15</v>
      </c>
      <c r="G19" s="118">
        <v>95597868.15</v>
      </c>
      <c r="H19" s="118">
        <v>1172642.5177499999</v>
      </c>
      <c r="I19" s="118">
        <v>9241739.24</v>
      </c>
      <c r="J19" s="118">
        <v>96770510.66775</v>
      </c>
      <c r="K19" s="118">
        <v>14426530.65225</v>
      </c>
      <c r="L19" s="118">
        <v>15599173.17</v>
      </c>
    </row>
    <row r="20" spans="1:12" ht="12.75">
      <c r="A20" s="118" t="s">
        <v>332</v>
      </c>
      <c r="B20" s="118">
        <v>7637</v>
      </c>
      <c r="C20" s="118"/>
      <c r="D20" s="118"/>
      <c r="E20" s="118">
        <v>7637</v>
      </c>
      <c r="F20" s="118">
        <v>0.15</v>
      </c>
      <c r="G20" s="118">
        <v>2119.27</v>
      </c>
      <c r="H20" s="118">
        <v>413.82974999999993</v>
      </c>
      <c r="I20" s="118">
        <v>973.72</v>
      </c>
      <c r="J20" s="118">
        <v>2533.09975</v>
      </c>
      <c r="K20" s="118">
        <v>5103.90025</v>
      </c>
      <c r="L20" s="118">
        <v>5517.73</v>
      </c>
    </row>
    <row r="21" spans="1:12" ht="12.75">
      <c r="A21" s="118" t="s">
        <v>333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2" ht="12.75">
      <c r="A22" s="118" t="s">
        <v>334</v>
      </c>
      <c r="B22" s="118">
        <v>1409794.45</v>
      </c>
      <c r="C22" s="118"/>
      <c r="D22" s="118"/>
      <c r="E22" s="118">
        <v>1409794.45</v>
      </c>
      <c r="F22" s="118">
        <v>0.15</v>
      </c>
      <c r="G22" s="118">
        <v>1269728.98</v>
      </c>
      <c r="H22" s="118">
        <v>10504.911</v>
      </c>
      <c r="I22" s="118">
        <v>24717.44</v>
      </c>
      <c r="J22" s="118">
        <v>1280233.891</v>
      </c>
      <c r="K22" s="118">
        <v>129560.56900000002</v>
      </c>
      <c r="L22" s="118">
        <v>140065.48</v>
      </c>
    </row>
    <row r="23" spans="1:12" ht="12.75">
      <c r="A23" s="118" t="s">
        <v>335</v>
      </c>
      <c r="B23" s="118">
        <v>1919603.5</v>
      </c>
      <c r="C23" s="118"/>
      <c r="D23" s="118"/>
      <c r="E23" s="118">
        <v>1919603.5</v>
      </c>
      <c r="F23" s="118">
        <v>0.15</v>
      </c>
      <c r="G23" s="118">
        <v>1470955.83</v>
      </c>
      <c r="H23" s="118">
        <v>33648.575249999994</v>
      </c>
      <c r="I23" s="118">
        <v>79173.12</v>
      </c>
      <c r="J23" s="118">
        <v>1504604.40525</v>
      </c>
      <c r="K23" s="118">
        <v>414999.09475</v>
      </c>
      <c r="L23" s="118">
        <v>448647.67</v>
      </c>
    </row>
    <row r="24" spans="1:12" ht="12.75">
      <c r="A24" s="118" t="s">
        <v>336</v>
      </c>
      <c r="B24" s="118">
        <v>261424.8</v>
      </c>
      <c r="C24" s="118"/>
      <c r="D24" s="118"/>
      <c r="E24" s="118">
        <v>261424.8</v>
      </c>
      <c r="F24" s="118">
        <v>0.15</v>
      </c>
      <c r="G24" s="118">
        <v>256135.48</v>
      </c>
      <c r="H24" s="118">
        <v>396.6989999999999</v>
      </c>
      <c r="I24" s="118">
        <v>933.41</v>
      </c>
      <c r="J24" s="118">
        <v>256532.179</v>
      </c>
      <c r="K24" s="118">
        <v>4892.621</v>
      </c>
      <c r="L24" s="118">
        <v>5289.32</v>
      </c>
    </row>
    <row r="25" spans="1:12" ht="12.75">
      <c r="A25" s="118" t="s">
        <v>337</v>
      </c>
      <c r="B25" s="118">
        <v>902173.74</v>
      </c>
      <c r="C25" s="118"/>
      <c r="D25" s="118"/>
      <c r="E25" s="118">
        <v>902173.74</v>
      </c>
      <c r="F25" s="118">
        <v>0.15</v>
      </c>
      <c r="G25" s="118">
        <v>895440.2</v>
      </c>
      <c r="H25" s="118">
        <v>505.0155</v>
      </c>
      <c r="I25" s="118">
        <v>1188.27</v>
      </c>
      <c r="J25" s="118">
        <v>895945.2154999999</v>
      </c>
      <c r="K25" s="118">
        <v>6228.5244999999995</v>
      </c>
      <c r="L25" s="118">
        <v>6733.54</v>
      </c>
    </row>
    <row r="26" spans="1:12" ht="12.75">
      <c r="A26" s="118" t="s">
        <v>338</v>
      </c>
      <c r="B26" s="118"/>
      <c r="C26" s="118"/>
      <c r="D26" s="118"/>
      <c r="E26" s="118"/>
      <c r="F26" s="118"/>
      <c r="G26" s="118"/>
      <c r="H26" s="118">
        <v>0</v>
      </c>
      <c r="I26" s="118"/>
      <c r="J26" s="118">
        <v>0</v>
      </c>
      <c r="K26" s="118"/>
      <c r="L26" s="118"/>
    </row>
    <row r="27" spans="1:12" ht="12.75">
      <c r="A27" s="118" t="s">
        <v>339</v>
      </c>
      <c r="B27" s="118">
        <v>168456.92</v>
      </c>
      <c r="C27" s="118"/>
      <c r="D27" s="118"/>
      <c r="E27" s="118">
        <v>168456.92</v>
      </c>
      <c r="F27" s="118">
        <v>0.15</v>
      </c>
      <c r="G27" s="118">
        <v>56669.48</v>
      </c>
      <c r="H27" s="118">
        <v>2489.9294999999997</v>
      </c>
      <c r="I27" s="118">
        <v>32178.42</v>
      </c>
      <c r="J27" s="118">
        <v>59159.4095</v>
      </c>
      <c r="K27" s="118">
        <v>30709.1305</v>
      </c>
      <c r="L27" s="118">
        <v>33199.06</v>
      </c>
    </row>
    <row r="28" spans="1:12" ht="12.75">
      <c r="A28" s="118" t="s">
        <v>340</v>
      </c>
      <c r="B28" s="118">
        <v>213847.5</v>
      </c>
      <c r="C28" s="118"/>
      <c r="D28" s="118"/>
      <c r="E28" s="118">
        <v>213847.5</v>
      </c>
      <c r="F28" s="118">
        <v>0.15</v>
      </c>
      <c r="G28" s="118">
        <v>194813.77</v>
      </c>
      <c r="H28" s="118">
        <v>1427.52975</v>
      </c>
      <c r="I28" s="118">
        <v>3358.89</v>
      </c>
      <c r="J28" s="118">
        <v>196241.29974999998</v>
      </c>
      <c r="K28" s="118">
        <v>17606.200249999998</v>
      </c>
      <c r="L28" s="118">
        <v>19033.73</v>
      </c>
    </row>
    <row r="29" spans="1:12" ht="12.75">
      <c r="A29" s="118" t="s">
        <v>341</v>
      </c>
      <c r="B29" s="118">
        <v>53360</v>
      </c>
      <c r="C29" s="118"/>
      <c r="D29" s="118"/>
      <c r="E29" s="118">
        <v>53360</v>
      </c>
      <c r="F29" s="118">
        <v>0.15</v>
      </c>
      <c r="G29" s="118">
        <v>17516.78</v>
      </c>
      <c r="H29" s="118">
        <v>2688.2422500000002</v>
      </c>
      <c r="I29" s="118">
        <v>6325.28</v>
      </c>
      <c r="J29" s="118">
        <v>20205.022249999998</v>
      </c>
      <c r="K29" s="118">
        <v>33154.98775</v>
      </c>
      <c r="L29" s="118">
        <v>35843.23</v>
      </c>
    </row>
    <row r="30" spans="1:12" ht="12.75">
      <c r="A30" s="118" t="s">
        <v>342</v>
      </c>
      <c r="B30" s="118">
        <v>646927.71</v>
      </c>
      <c r="C30" s="118"/>
      <c r="D30" s="118"/>
      <c r="E30" s="118">
        <v>646927.71</v>
      </c>
      <c r="F30" s="118">
        <v>0.15</v>
      </c>
      <c r="G30" s="118">
        <v>555895.03</v>
      </c>
      <c r="H30" s="118">
        <v>6827.450999999998</v>
      </c>
      <c r="I30" s="118">
        <v>16064.59</v>
      </c>
      <c r="J30" s="118">
        <v>562722.481</v>
      </c>
      <c r="K30" s="118">
        <v>84205.22899999999</v>
      </c>
      <c r="L30" s="118">
        <v>91032.68</v>
      </c>
    </row>
    <row r="31" spans="1:12" ht="12.75">
      <c r="A31" s="118" t="s">
        <v>343</v>
      </c>
      <c r="B31" s="118">
        <v>2299771.86</v>
      </c>
      <c r="C31" s="118">
        <v>547049.02</v>
      </c>
      <c r="D31" s="118"/>
      <c r="E31" s="118">
        <v>2846820.88</v>
      </c>
      <c r="F31" s="118">
        <v>0.6</v>
      </c>
      <c r="G31" s="118">
        <v>2055023.25</v>
      </c>
      <c r="H31" s="118">
        <v>195935.47199999998</v>
      </c>
      <c r="I31" s="118">
        <v>626389.27</v>
      </c>
      <c r="J31" s="118">
        <v>2250958.722</v>
      </c>
      <c r="K31" s="118">
        <v>-89866.25199999998</v>
      </c>
      <c r="L31" s="118">
        <v>106069.22</v>
      </c>
    </row>
    <row r="32" spans="1:12" ht="12.75">
      <c r="A32" s="118" t="s">
        <v>344</v>
      </c>
      <c r="B32" s="118">
        <v>67225</v>
      </c>
      <c r="C32" s="118">
        <v>130000</v>
      </c>
      <c r="D32" s="118"/>
      <c r="E32" s="118">
        <v>197225</v>
      </c>
      <c r="F32" s="118">
        <v>0.6</v>
      </c>
      <c r="G32" s="118">
        <v>59828.34</v>
      </c>
      <c r="H32" s="118">
        <v>43499.682</v>
      </c>
      <c r="I32" s="118">
        <v>53086.74</v>
      </c>
      <c r="J32" s="118">
        <v>103328.022</v>
      </c>
      <c r="K32" s="118">
        <v>-28500.742</v>
      </c>
      <c r="L32" s="118">
        <v>14998.94</v>
      </c>
    </row>
    <row r="33" spans="1:12" ht="12.75">
      <c r="A33" s="118" t="s">
        <v>345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2" ht="12.75">
      <c r="A34" s="118" t="s">
        <v>346</v>
      </c>
      <c r="B34" s="118">
        <v>32560.76</v>
      </c>
      <c r="C34" s="118"/>
      <c r="D34" s="118"/>
      <c r="E34" s="118">
        <v>32560.76</v>
      </c>
      <c r="F34" s="118">
        <v>0.1</v>
      </c>
      <c r="G34" s="118">
        <v>24115.17</v>
      </c>
      <c r="H34" s="118">
        <v>422.27950000000004</v>
      </c>
      <c r="I34" s="118">
        <v>938.4</v>
      </c>
      <c r="J34" s="118">
        <v>24537.4495</v>
      </c>
      <c r="K34" s="118">
        <v>8023.3105000000005</v>
      </c>
      <c r="L34" s="118">
        <v>8445.59</v>
      </c>
    </row>
    <row r="35" spans="1:12" ht="12.75">
      <c r="A35" s="118" t="s">
        <v>347</v>
      </c>
      <c r="B35" s="118">
        <v>39228.8</v>
      </c>
      <c r="C35" s="118"/>
      <c r="D35" s="118"/>
      <c r="E35" s="118">
        <v>39228.8</v>
      </c>
      <c r="F35" s="118">
        <v>0.1</v>
      </c>
      <c r="G35" s="118">
        <v>24810.36</v>
      </c>
      <c r="H35" s="118">
        <v>720.922</v>
      </c>
      <c r="I35" s="118">
        <v>1602.05</v>
      </c>
      <c r="J35" s="118">
        <v>25531.282</v>
      </c>
      <c r="K35" s="118">
        <v>13697.518</v>
      </c>
      <c r="L35" s="118">
        <v>14418.44</v>
      </c>
    </row>
    <row r="36" spans="1:12" ht="12.75">
      <c r="A36" s="118" t="s">
        <v>348</v>
      </c>
      <c r="B36" s="118">
        <v>2219668.23</v>
      </c>
      <c r="C36" s="118">
        <v>21388</v>
      </c>
      <c r="D36" s="118"/>
      <c r="E36" s="118">
        <v>2241056.23</v>
      </c>
      <c r="F36" s="118">
        <v>0.1</v>
      </c>
      <c r="G36" s="118">
        <v>1744833.09</v>
      </c>
      <c r="H36" s="118">
        <v>21659.9745</v>
      </c>
      <c r="I36" s="118">
        <v>58442.59</v>
      </c>
      <c r="J36" s="118">
        <v>1766493.0645</v>
      </c>
      <c r="K36" s="118">
        <v>390151.5155</v>
      </c>
      <c r="L36" s="118">
        <v>411811.49</v>
      </c>
    </row>
    <row r="37" spans="1:12" ht="12.75">
      <c r="A37" s="118" t="s">
        <v>349</v>
      </c>
      <c r="B37" s="118">
        <v>203337.8</v>
      </c>
      <c r="C37" s="118"/>
      <c r="D37" s="118"/>
      <c r="E37" s="118">
        <v>203337.8</v>
      </c>
      <c r="F37" s="118">
        <v>0.1</v>
      </c>
      <c r="G37" s="118">
        <v>177591.71</v>
      </c>
      <c r="H37" s="118">
        <v>1287.3045000000002</v>
      </c>
      <c r="I37" s="118">
        <v>2860.68</v>
      </c>
      <c r="J37" s="118">
        <v>178879.0145</v>
      </c>
      <c r="K37" s="118">
        <v>24458.785499999998</v>
      </c>
      <c r="L37" s="118">
        <v>25746.09</v>
      </c>
    </row>
    <row r="38" spans="1:12" ht="12.75">
      <c r="A38" s="118" t="s">
        <v>350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</row>
    <row r="39" spans="1:12" ht="12.75">
      <c r="A39" s="118" t="s">
        <v>351</v>
      </c>
      <c r="B39" s="118">
        <v>6137.04</v>
      </c>
      <c r="C39" s="118">
        <v>2710</v>
      </c>
      <c r="D39" s="118"/>
      <c r="E39" s="118">
        <v>8847.04</v>
      </c>
      <c r="F39" s="118">
        <v>0.1</v>
      </c>
      <c r="G39" s="118">
        <v>5504.67</v>
      </c>
      <c r="H39" s="118">
        <v>167.1185</v>
      </c>
      <c r="I39" s="118">
        <v>70.26</v>
      </c>
      <c r="J39" s="118">
        <v>5671.7885</v>
      </c>
      <c r="K39" s="118">
        <v>465.25149999999996</v>
      </c>
      <c r="L39" s="118">
        <v>632.37</v>
      </c>
    </row>
    <row r="40" spans="1:12" ht="12.75">
      <c r="A40" s="118" t="s">
        <v>352</v>
      </c>
      <c r="B40" s="118">
        <v>4000</v>
      </c>
      <c r="C40" s="118"/>
      <c r="D40" s="118"/>
      <c r="E40" s="118">
        <v>4000</v>
      </c>
      <c r="F40" s="118">
        <v>0.1</v>
      </c>
      <c r="G40" s="118">
        <v>1638.04</v>
      </c>
      <c r="H40" s="118">
        <v>118.09800000000001</v>
      </c>
      <c r="I40" s="118">
        <v>262.44</v>
      </c>
      <c r="J40" s="118">
        <v>1756.138</v>
      </c>
      <c r="K40" s="118">
        <v>2243.862</v>
      </c>
      <c r="L40" s="118">
        <v>2361.96</v>
      </c>
    </row>
    <row r="41" spans="1:12" ht="12.75">
      <c r="A41" s="118" t="s">
        <v>353</v>
      </c>
      <c r="B41" s="118">
        <v>19715.58</v>
      </c>
      <c r="C41" s="118"/>
      <c r="D41" s="118"/>
      <c r="E41" s="118">
        <v>19715.58</v>
      </c>
      <c r="F41" s="118">
        <v>0.15</v>
      </c>
      <c r="G41" s="118">
        <v>5471.08</v>
      </c>
      <c r="H41" s="118">
        <v>1068.3375</v>
      </c>
      <c r="I41" s="118">
        <v>2513.74</v>
      </c>
      <c r="J41" s="118">
        <v>6539.4175</v>
      </c>
      <c r="K41" s="118">
        <v>13176.1625</v>
      </c>
      <c r="L41" s="118">
        <v>14244.5</v>
      </c>
    </row>
    <row r="42" spans="1:12" ht="12.75">
      <c r="A42" s="118" t="s">
        <v>354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12" ht="12.75">
      <c r="A43" s="118" t="s">
        <v>355</v>
      </c>
      <c r="B43" s="118"/>
      <c r="C43" s="118">
        <v>235117</v>
      </c>
      <c r="D43" s="118"/>
      <c r="E43" s="118">
        <v>235117</v>
      </c>
      <c r="F43" s="118">
        <v>0.15</v>
      </c>
      <c r="G43" s="118">
        <v>0</v>
      </c>
      <c r="H43" s="118">
        <v>17633.774999999998</v>
      </c>
      <c r="I43" s="118"/>
      <c r="J43" s="118">
        <v>17633.774999999998</v>
      </c>
      <c r="K43" s="118">
        <v>-17633.774999999998</v>
      </c>
      <c r="L43" s="118">
        <v>0</v>
      </c>
    </row>
    <row r="44" spans="1:12" ht="12.75">
      <c r="A44" s="118" t="s">
        <v>356</v>
      </c>
      <c r="B44" s="118">
        <v>2012607.02</v>
      </c>
      <c r="C44" s="118"/>
      <c r="D44" s="118"/>
      <c r="E44" s="118">
        <v>2012607.02</v>
      </c>
      <c r="F44" s="118">
        <v>0.15</v>
      </c>
      <c r="G44" s="118">
        <v>615171.63</v>
      </c>
      <c r="H44" s="118">
        <v>104807.65424999998</v>
      </c>
      <c r="I44" s="118">
        <v>246606.24</v>
      </c>
      <c r="J44" s="118">
        <v>719979.28425</v>
      </c>
      <c r="K44" s="118">
        <v>1292627.73575</v>
      </c>
      <c r="L44" s="118">
        <v>1397435.39</v>
      </c>
    </row>
    <row r="45" spans="1:12" ht="12.75">
      <c r="A45" s="118" t="s">
        <v>357</v>
      </c>
      <c r="B45" s="118">
        <v>1144.65</v>
      </c>
      <c r="C45" s="118"/>
      <c r="D45" s="118"/>
      <c r="E45" s="118">
        <v>1144.65</v>
      </c>
      <c r="F45" s="118">
        <v>0.2</v>
      </c>
      <c r="G45" s="118">
        <v>1130.63</v>
      </c>
      <c r="H45" s="118">
        <v>1.4020000000000001</v>
      </c>
      <c r="I45" s="118">
        <v>3.51</v>
      </c>
      <c r="J45" s="118">
        <v>1132.0320000000002</v>
      </c>
      <c r="K45" s="118">
        <v>12.617999999999999</v>
      </c>
      <c r="L45" s="118">
        <v>14.02</v>
      </c>
    </row>
    <row r="46" spans="1:12" ht="12.75">
      <c r="A46" s="119" t="s">
        <v>358</v>
      </c>
      <c r="B46" s="119">
        <v>157778131.94000006</v>
      </c>
      <c r="C46" s="119">
        <v>972324.42</v>
      </c>
      <c r="D46" s="119"/>
      <c r="E46" s="119">
        <v>158750456.36000004</v>
      </c>
      <c r="F46" s="119"/>
      <c r="G46" s="119">
        <v>108122335.06000002</v>
      </c>
      <c r="H46" s="119">
        <v>1758062.9334999998</v>
      </c>
      <c r="I46" s="119">
        <v>11301462.759999998</v>
      </c>
      <c r="J46" s="119">
        <v>109880397.99350004</v>
      </c>
      <c r="K46" s="119">
        <v>19506755.036500003</v>
      </c>
      <c r="L46" s="119">
        <v>21264817.970000003</v>
      </c>
    </row>
    <row r="47" ht="12.75">
      <c r="I47">
        <v>3963104.1375</v>
      </c>
    </row>
    <row r="49" ht="12.75">
      <c r="J49">
        <v>90373642.95700003</v>
      </c>
    </row>
  </sheetData>
  <sheetProtection sheet="1"/>
  <mergeCells count="1">
    <mergeCell ref="G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37">
      <selection activeCell="J42" sqref="J42"/>
    </sheetView>
  </sheetViews>
  <sheetFormatPr defaultColWidth="9.140625" defaultRowHeight="12.75"/>
  <cols>
    <col min="1" max="1" width="23.57421875" style="0" customWidth="1"/>
    <col min="2" max="2" width="1.421875" style="0" customWidth="1"/>
    <col min="4" max="4" width="12.8515625" style="0" bestFit="1" customWidth="1"/>
    <col min="5" max="5" width="14.00390625" style="0" bestFit="1" customWidth="1"/>
    <col min="8" max="8" width="12.8515625" style="0" bestFit="1" customWidth="1"/>
    <col min="9" max="9" width="20.57421875" style="0" customWidth="1"/>
    <col min="10" max="11" width="14.00390625" style="0" bestFit="1" customWidth="1"/>
    <col min="12" max="12" width="1.57421875" style="0" customWidth="1"/>
    <col min="13" max="13" width="14.00390625" style="0" bestFit="1" customWidth="1"/>
  </cols>
  <sheetData>
    <row r="1" ht="12.75">
      <c r="A1" s="4"/>
    </row>
    <row r="2" spans="4:6" ht="12.75">
      <c r="D2" s="20"/>
      <c r="F2" t="s">
        <v>205</v>
      </c>
    </row>
    <row r="3" spans="1:4" ht="12.75">
      <c r="A3" t="s">
        <v>206</v>
      </c>
      <c r="D3" s="20"/>
    </row>
    <row r="4" spans="1:6" ht="12.75">
      <c r="A4" s="4" t="s">
        <v>181</v>
      </c>
      <c r="D4" s="20"/>
      <c r="F4" s="4" t="s">
        <v>181</v>
      </c>
    </row>
    <row r="5" spans="1:8" ht="12.75">
      <c r="A5" t="s">
        <v>207</v>
      </c>
      <c r="D5" s="20">
        <v>593199.48</v>
      </c>
      <c r="E5" s="20"/>
      <c r="F5" t="s">
        <v>207</v>
      </c>
      <c r="H5" s="20">
        <v>254309.54</v>
      </c>
    </row>
    <row r="6" spans="1:8" ht="12.75">
      <c r="A6" t="s">
        <v>208</v>
      </c>
      <c r="D6" s="20">
        <v>3223329.4</v>
      </c>
      <c r="E6" s="20"/>
      <c r="F6" t="s">
        <v>208</v>
      </c>
      <c r="H6" s="20">
        <v>5203093.25</v>
      </c>
    </row>
    <row r="7" spans="1:8" ht="12.75">
      <c r="A7" t="s">
        <v>209</v>
      </c>
      <c r="D7" s="20">
        <v>2799719.39</v>
      </c>
      <c r="E7" s="20"/>
      <c r="F7" t="s">
        <v>209</v>
      </c>
      <c r="H7" s="20">
        <v>3953606.59</v>
      </c>
    </row>
    <row r="8" spans="1:8" ht="12.75">
      <c r="A8" t="s">
        <v>210</v>
      </c>
      <c r="D8" s="20">
        <v>522482.44</v>
      </c>
      <c r="E8" s="116"/>
      <c r="F8" t="s">
        <v>210</v>
      </c>
      <c r="H8" s="20">
        <v>837797.62</v>
      </c>
    </row>
    <row r="9" spans="1:9" ht="12.75">
      <c r="A9" t="s">
        <v>211</v>
      </c>
      <c r="D9" s="20">
        <v>5981687.6</v>
      </c>
      <c r="E9" s="116">
        <f>SUM(D5:D9)</f>
        <v>13120418.309999999</v>
      </c>
      <c r="F9" t="s">
        <v>211</v>
      </c>
      <c r="H9" s="20">
        <v>3219731.55</v>
      </c>
      <c r="I9" s="117">
        <f>SUM(H5:H9)</f>
        <v>13468538.549999997</v>
      </c>
    </row>
    <row r="10" spans="1:8" ht="12.75">
      <c r="A10" s="4" t="s">
        <v>212</v>
      </c>
      <c r="D10" s="20"/>
      <c r="E10" s="20"/>
      <c r="F10" s="4" t="s">
        <v>212</v>
      </c>
      <c r="H10" s="20"/>
    </row>
    <row r="11" spans="1:8" ht="12.75">
      <c r="A11" t="s">
        <v>213</v>
      </c>
      <c r="D11" s="20">
        <v>806860.83</v>
      </c>
      <c r="E11" s="20"/>
      <c r="F11" t="s">
        <v>213</v>
      </c>
      <c r="H11" s="20">
        <v>720452.66</v>
      </c>
    </row>
    <row r="12" spans="1:9" ht="12.75">
      <c r="A12" t="s">
        <v>214</v>
      </c>
      <c r="D12" s="20">
        <v>3354098.35</v>
      </c>
      <c r="E12" s="116">
        <f>D11+D12</f>
        <v>4160959.18</v>
      </c>
      <c r="F12" t="s">
        <v>214</v>
      </c>
      <c r="H12" s="20">
        <v>3565746.5</v>
      </c>
      <c r="I12" s="117">
        <f>H11+H12</f>
        <v>4286199.16</v>
      </c>
    </row>
    <row r="13" spans="1:9" ht="12.75">
      <c r="A13" s="4" t="s">
        <v>215</v>
      </c>
      <c r="D13" s="20"/>
      <c r="E13" s="116">
        <v>256671.84</v>
      </c>
      <c r="F13" s="4" t="s">
        <v>215</v>
      </c>
      <c r="H13" s="20"/>
      <c r="I13" s="4">
        <v>244491.33</v>
      </c>
    </row>
    <row r="14" spans="1:9" ht="12.75">
      <c r="A14" s="4" t="s">
        <v>216</v>
      </c>
      <c r="D14" s="20"/>
      <c r="E14" s="116">
        <v>547992.62</v>
      </c>
      <c r="F14" s="4" t="s">
        <v>216</v>
      </c>
      <c r="H14" s="20"/>
      <c r="I14" s="4">
        <v>549802.46</v>
      </c>
    </row>
    <row r="15" spans="1:9" ht="12.75">
      <c r="A15" s="4" t="s">
        <v>217</v>
      </c>
      <c r="D15" s="20"/>
      <c r="E15" s="116">
        <v>11580</v>
      </c>
      <c r="F15" s="4" t="s">
        <v>217</v>
      </c>
      <c r="H15" s="20"/>
      <c r="I15" s="4">
        <v>13765.28</v>
      </c>
    </row>
    <row r="16" spans="8:9" ht="12.75">
      <c r="H16" s="20"/>
      <c r="I16" s="12"/>
    </row>
    <row r="17" spans="4:8" ht="12.75">
      <c r="D17" s="20"/>
      <c r="E17" s="20"/>
      <c r="F17" s="12"/>
      <c r="H17" s="20"/>
    </row>
    <row r="18" spans="2:9" ht="12.75">
      <c r="B18" s="4" t="s">
        <v>218</v>
      </c>
      <c r="D18" s="20"/>
      <c r="E18" s="116">
        <f>E9+E12+E13+E14+E15</f>
        <v>18097621.95</v>
      </c>
      <c r="H18" s="20"/>
      <c r="I18" s="117">
        <f>I9+I12+I13+I14+I15</f>
        <v>18562796.779999997</v>
      </c>
    </row>
    <row r="19" ht="12.75">
      <c r="H19" s="20"/>
    </row>
    <row r="20" spans="8:9" ht="12.75">
      <c r="H20" s="20"/>
      <c r="I20" s="12"/>
    </row>
    <row r="30" spans="9:13" ht="12.75">
      <c r="I30" s="162" t="s">
        <v>242</v>
      </c>
      <c r="J30" s="176">
        <v>12210958.9</v>
      </c>
      <c r="K30" s="177">
        <v>12210958.9</v>
      </c>
      <c r="L30" s="177"/>
      <c r="M30" s="177">
        <v>12210958.9</v>
      </c>
    </row>
    <row r="31" spans="9:13" ht="12.75">
      <c r="I31" s="162" t="s">
        <v>245</v>
      </c>
      <c r="J31" s="176">
        <v>17019389.6</v>
      </c>
      <c r="K31" s="177">
        <v>17019389.6</v>
      </c>
      <c r="L31" s="177"/>
      <c r="M31" s="177">
        <v>17019389.6</v>
      </c>
    </row>
    <row r="32" spans="9:13" ht="12.75">
      <c r="I32" s="162" t="s">
        <v>247</v>
      </c>
      <c r="J32" s="176">
        <v>478855.6</v>
      </c>
      <c r="K32" s="177">
        <v>478855.6</v>
      </c>
      <c r="L32" s="177"/>
      <c r="M32" s="177">
        <v>478855.6</v>
      </c>
    </row>
    <row r="33" spans="9:13" ht="12.75">
      <c r="I33" s="162" t="s">
        <v>249</v>
      </c>
      <c r="J33" s="176">
        <v>4626213.3</v>
      </c>
      <c r="K33" s="177">
        <v>4626213.3</v>
      </c>
      <c r="L33" s="177"/>
      <c r="M33" s="177">
        <v>4626213.3</v>
      </c>
    </row>
    <row r="34" spans="9:13" ht="12.75">
      <c r="I34" s="162" t="s">
        <v>251</v>
      </c>
      <c r="J34" s="176">
        <v>5605293</v>
      </c>
      <c r="K34" s="177">
        <v>5605293</v>
      </c>
      <c r="L34" s="177"/>
      <c r="M34" s="177">
        <v>5605293</v>
      </c>
    </row>
    <row r="35" spans="9:13" ht="12.75">
      <c r="I35" s="162"/>
      <c r="J35" s="153">
        <f>SUM(J30:J34)</f>
        <v>39940710.4</v>
      </c>
      <c r="K35" s="154">
        <f>SUM(K30:K34)</f>
        <v>39940710.4</v>
      </c>
      <c r="L35" s="154"/>
      <c r="M35" s="154">
        <f>SUM(M30:M34)</f>
        <v>39940710.4</v>
      </c>
    </row>
    <row r="36" spans="9:13" ht="12.75">
      <c r="I36" s="162"/>
      <c r="J36" s="176">
        <v>1108326</v>
      </c>
      <c r="K36" s="177">
        <v>-1108326</v>
      </c>
      <c r="L36" s="177"/>
      <c r="M36" s="177"/>
    </row>
    <row r="37" spans="9:13" ht="12.75">
      <c r="I37" s="162"/>
      <c r="J37" s="153">
        <f>SUM(J35:J36)</f>
        <v>41049036.4</v>
      </c>
      <c r="K37" s="154">
        <f>SUM(K35:K36)</f>
        <v>38832384.4</v>
      </c>
      <c r="L37" s="177"/>
      <c r="M37" s="177"/>
    </row>
    <row r="38" spans="9:13" ht="12.75">
      <c r="I38" s="162" t="s">
        <v>252</v>
      </c>
      <c r="J38" s="176">
        <v>5738697</v>
      </c>
      <c r="K38" s="177">
        <v>5738697</v>
      </c>
      <c r="L38" s="177"/>
      <c r="M38" s="177">
        <v>5738697</v>
      </c>
    </row>
    <row r="39" spans="2:13" ht="13.5" thickBot="1">
      <c r="B39" s="108"/>
      <c r="I39" s="162" t="s">
        <v>254</v>
      </c>
      <c r="J39" s="176">
        <v>141381</v>
      </c>
      <c r="K39" s="177">
        <v>141381</v>
      </c>
      <c r="L39" s="177"/>
      <c r="M39" s="177">
        <v>141381</v>
      </c>
    </row>
    <row r="40" spans="1:13" ht="13.5" thickTop="1">
      <c r="A40" s="4"/>
      <c r="I40" s="162" t="s">
        <v>256</v>
      </c>
      <c r="J40" s="176">
        <v>1414127</v>
      </c>
      <c r="K40" s="177">
        <v>1414127</v>
      </c>
      <c r="L40" s="177"/>
      <c r="M40" s="177">
        <v>1414127</v>
      </c>
    </row>
    <row r="41" spans="1:13" ht="12.75">
      <c r="A41" s="4"/>
      <c r="I41" s="162" t="s">
        <v>258</v>
      </c>
      <c r="J41" s="176">
        <v>3881850</v>
      </c>
      <c r="K41" s="177">
        <v>3881850</v>
      </c>
      <c r="L41" s="177"/>
      <c r="M41" s="177">
        <v>3881850</v>
      </c>
    </row>
    <row r="42" spans="9:13" ht="12.75">
      <c r="I42" s="162" t="s">
        <v>260</v>
      </c>
      <c r="J42" s="176">
        <v>1724672</v>
      </c>
      <c r="K42" s="177">
        <v>1724672</v>
      </c>
      <c r="L42" s="177"/>
      <c r="M42" s="177">
        <v>1724672</v>
      </c>
    </row>
    <row r="43" spans="10:13" ht="12.75">
      <c r="J43" s="116">
        <f>SUM(J38:J42)</f>
        <v>12900727</v>
      </c>
      <c r="K43" s="116">
        <f>SUM(K38:K42)</f>
        <v>12900727</v>
      </c>
      <c r="L43" s="116"/>
      <c r="M43" s="116">
        <f>SUM(M38:M42)</f>
        <v>12900727</v>
      </c>
    </row>
    <row r="44" spans="5:13" ht="12.75">
      <c r="E44" s="4"/>
      <c r="J44" s="184">
        <v>799350</v>
      </c>
      <c r="K44" s="184">
        <v>-799350</v>
      </c>
      <c r="L44" s="20"/>
      <c r="M44" s="20"/>
    </row>
    <row r="45" spans="10:13" ht="12.75">
      <c r="J45" s="116">
        <f>SUM(J43:J44)</f>
        <v>13700077</v>
      </c>
      <c r="K45" s="116">
        <f>SUM(K43:K44)</f>
        <v>12101377</v>
      </c>
      <c r="L45" s="20"/>
      <c r="M45" s="20"/>
    </row>
    <row r="55" ht="13.5" thickBot="1">
      <c r="B55" s="108"/>
    </row>
    <row r="56" ht="13.5" thickTop="1"/>
    <row r="57" ht="12.75">
      <c r="A57" s="4"/>
    </row>
    <row r="58" ht="12.75">
      <c r="A58" s="4"/>
    </row>
    <row r="92" ht="13.5" thickBot="1">
      <c r="B92" s="108"/>
    </row>
    <row r="93" ht="13.5" thickTop="1"/>
  </sheetData>
  <sheetProtection sheet="1"/>
  <printOptions gridLines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3"/>
  <sheetViews>
    <sheetView zoomScalePageLayoutView="0" workbookViewId="0" topLeftCell="A67">
      <selection activeCell="B19" sqref="B19"/>
    </sheetView>
  </sheetViews>
  <sheetFormatPr defaultColWidth="9.140625" defaultRowHeight="12.75"/>
  <cols>
    <col min="1" max="1" width="35.421875" style="0" customWidth="1"/>
    <col min="2" max="2" width="10.421875" style="0" customWidth="1"/>
    <col min="3" max="4" width="11.140625" style="0" customWidth="1"/>
    <col min="5" max="5" width="10.00390625" style="0" customWidth="1"/>
    <col min="6" max="6" width="10.7109375" style="0" customWidth="1"/>
  </cols>
  <sheetData>
    <row r="2" spans="1:6" ht="52.5">
      <c r="A2" t="s">
        <v>191</v>
      </c>
      <c r="D2" t="s">
        <v>194</v>
      </c>
      <c r="F2" s="115" t="s">
        <v>204</v>
      </c>
    </row>
    <row r="3" spans="1:5" ht="12.75">
      <c r="A3" t="s">
        <v>175</v>
      </c>
      <c r="B3" t="s">
        <v>192</v>
      </c>
      <c r="C3" t="s">
        <v>193</v>
      </c>
      <c r="D3" t="s">
        <v>183</v>
      </c>
      <c r="E3" t="s">
        <v>195</v>
      </c>
    </row>
    <row r="4" ht="12.75">
      <c r="A4" t="s">
        <v>190</v>
      </c>
    </row>
    <row r="5" spans="1:6" ht="12.75">
      <c r="A5" t="s">
        <v>30</v>
      </c>
      <c r="B5">
        <v>977</v>
      </c>
      <c r="C5">
        <v>1106</v>
      </c>
      <c r="D5">
        <v>2874</v>
      </c>
      <c r="E5">
        <v>2941</v>
      </c>
      <c r="F5">
        <v>6923</v>
      </c>
    </row>
    <row r="6" spans="1:6" ht="12.75">
      <c r="A6" t="s">
        <v>31</v>
      </c>
      <c r="B6">
        <v>47444</v>
      </c>
      <c r="C6">
        <v>68440</v>
      </c>
      <c r="D6">
        <v>105731</v>
      </c>
      <c r="E6">
        <v>165414</v>
      </c>
      <c r="F6">
        <v>299910</v>
      </c>
    </row>
    <row r="7" spans="1:6" ht="12.75">
      <c r="A7" t="s">
        <v>32</v>
      </c>
      <c r="B7">
        <v>12791.27</v>
      </c>
      <c r="C7">
        <v>82279.8</v>
      </c>
      <c r="D7">
        <v>57219.27</v>
      </c>
      <c r="E7">
        <v>152000.8</v>
      </c>
      <c r="F7">
        <v>313750.85</v>
      </c>
    </row>
    <row r="8" spans="1:6" ht="12.75">
      <c r="A8" t="s">
        <v>33</v>
      </c>
      <c r="B8">
        <v>900</v>
      </c>
      <c r="C8">
        <v>108400</v>
      </c>
      <c r="D8">
        <v>900</v>
      </c>
      <c r="E8">
        <v>108400</v>
      </c>
      <c r="F8">
        <v>122655</v>
      </c>
    </row>
    <row r="9" spans="1:5" ht="12.75">
      <c r="A9" t="s">
        <v>34</v>
      </c>
      <c r="B9">
        <v>250</v>
      </c>
      <c r="C9">
        <v>0</v>
      </c>
      <c r="D9">
        <v>850</v>
      </c>
      <c r="E9">
        <v>0</v>
      </c>
    </row>
    <row r="10" spans="1:6" ht="12.75">
      <c r="A10" t="s">
        <v>35</v>
      </c>
      <c r="B10">
        <v>1707</v>
      </c>
      <c r="C10">
        <v>1707</v>
      </c>
      <c r="D10">
        <v>3414</v>
      </c>
      <c r="E10">
        <v>3414</v>
      </c>
      <c r="F10">
        <v>6828</v>
      </c>
    </row>
    <row r="11" spans="1:6" ht="12.75">
      <c r="A11" t="s">
        <v>184</v>
      </c>
      <c r="C11">
        <v>353064.84</v>
      </c>
      <c r="D11">
        <v>0</v>
      </c>
      <c r="E11">
        <v>433690.84</v>
      </c>
      <c r="F11">
        <v>446146.84</v>
      </c>
    </row>
    <row r="12" spans="1:6" ht="12.75">
      <c r="A12" t="s">
        <v>36</v>
      </c>
      <c r="C12">
        <v>144481</v>
      </c>
      <c r="D12">
        <v>0</v>
      </c>
      <c r="E12">
        <v>170118</v>
      </c>
      <c r="F12">
        <v>342314</v>
      </c>
    </row>
    <row r="13" spans="1:6" ht="12.75">
      <c r="A13" t="s">
        <v>185</v>
      </c>
      <c r="C13">
        <v>18676</v>
      </c>
      <c r="D13">
        <v>0</v>
      </c>
      <c r="E13">
        <v>18676</v>
      </c>
      <c r="F13">
        <v>18676</v>
      </c>
    </row>
    <row r="14" spans="1:6" ht="12.75">
      <c r="A14" t="s">
        <v>37</v>
      </c>
      <c r="C14">
        <v>361</v>
      </c>
      <c r="D14">
        <v>215</v>
      </c>
      <c r="E14">
        <v>361</v>
      </c>
      <c r="F14">
        <v>361</v>
      </c>
    </row>
    <row r="15" spans="1:6" ht="12.75">
      <c r="A15" t="s">
        <v>196</v>
      </c>
      <c r="D15">
        <v>2960</v>
      </c>
      <c r="E15">
        <v>0</v>
      </c>
      <c r="F15">
        <v>37776</v>
      </c>
    </row>
    <row r="16" spans="1:6" ht="12.75">
      <c r="A16" t="s">
        <v>39</v>
      </c>
      <c r="B16">
        <v>-500</v>
      </c>
      <c r="D16">
        <v>-800</v>
      </c>
      <c r="E16">
        <v>50</v>
      </c>
      <c r="F16">
        <v>-250</v>
      </c>
    </row>
    <row r="17" spans="1:5" ht="12.75">
      <c r="A17" t="s">
        <v>40</v>
      </c>
      <c r="D17">
        <v>9520</v>
      </c>
      <c r="E17">
        <v>0</v>
      </c>
    </row>
    <row r="18" spans="1:6" ht="12.75">
      <c r="A18" t="s">
        <v>41</v>
      </c>
      <c r="B18">
        <v>6866.6</v>
      </c>
      <c r="C18">
        <v>11613.1</v>
      </c>
      <c r="D18">
        <v>17075.7</v>
      </c>
      <c r="E18">
        <v>23716</v>
      </c>
      <c r="F18">
        <v>43555.6</v>
      </c>
    </row>
    <row r="19" spans="1:6" ht="12.75">
      <c r="A19" t="s">
        <v>42</v>
      </c>
      <c r="B19">
        <v>-2250</v>
      </c>
      <c r="C19">
        <v>8000</v>
      </c>
      <c r="D19">
        <v>51034</v>
      </c>
      <c r="E19">
        <v>84700</v>
      </c>
      <c r="F19">
        <v>222200</v>
      </c>
    </row>
    <row r="20" spans="1:6" ht="12.75">
      <c r="A20" t="s">
        <v>43</v>
      </c>
      <c r="B20">
        <v>1190</v>
      </c>
      <c r="C20">
        <v>1940</v>
      </c>
      <c r="D20">
        <v>1990</v>
      </c>
      <c r="E20">
        <v>2460</v>
      </c>
      <c r="F20">
        <v>1625</v>
      </c>
    </row>
    <row r="21" spans="1:6" ht="12.75">
      <c r="A21" t="s">
        <v>98</v>
      </c>
      <c r="F21">
        <v>2419431</v>
      </c>
    </row>
    <row r="22" spans="1:6" ht="12.75">
      <c r="A22" t="s">
        <v>99</v>
      </c>
      <c r="F22">
        <v>1006051</v>
      </c>
    </row>
    <row r="23" spans="1:6" ht="12.75">
      <c r="A23" t="s">
        <v>197</v>
      </c>
      <c r="F23">
        <v>1892960</v>
      </c>
    </row>
    <row r="24" spans="2:6" ht="12.75">
      <c r="B24">
        <v>69375.87</v>
      </c>
      <c r="C24">
        <v>800068.74</v>
      </c>
      <c r="D24">
        <v>252982.97</v>
      </c>
      <c r="E24">
        <v>1165941.64</v>
      </c>
      <c r="F24">
        <v>7180913.29</v>
      </c>
    </row>
    <row r="26" spans="1:6" ht="12.75">
      <c r="A26" t="s">
        <v>176</v>
      </c>
      <c r="B26" t="s">
        <v>192</v>
      </c>
      <c r="C26" t="s">
        <v>193</v>
      </c>
      <c r="D26" t="s">
        <v>183</v>
      </c>
      <c r="E26" t="s">
        <v>195</v>
      </c>
      <c r="F26" t="s">
        <v>198</v>
      </c>
    </row>
    <row r="27" spans="1:6" ht="12.75">
      <c r="A27" t="s">
        <v>187</v>
      </c>
      <c r="B27">
        <v>18562796.78</v>
      </c>
      <c r="C27">
        <v>19490495.08</v>
      </c>
      <c r="D27">
        <v>18562796.78</v>
      </c>
      <c r="E27">
        <v>19490495.08</v>
      </c>
      <c r="F27">
        <v>19490495.08</v>
      </c>
    </row>
    <row r="28" spans="1:6" ht="12.75">
      <c r="A28" t="s">
        <v>188</v>
      </c>
      <c r="B28">
        <v>-18176975.75</v>
      </c>
      <c r="C28">
        <v>-18562796.78</v>
      </c>
      <c r="D28">
        <v>-18176975.75</v>
      </c>
      <c r="E28">
        <v>-18562796.78</v>
      </c>
      <c r="F28">
        <v>-18562796.78</v>
      </c>
    </row>
    <row r="31" ht="12.75">
      <c r="A31" t="s">
        <v>203</v>
      </c>
    </row>
    <row r="32" spans="1:6" ht="12.75">
      <c r="A32" t="s">
        <v>156</v>
      </c>
      <c r="B32">
        <v>642573.5</v>
      </c>
      <c r="C32">
        <v>1654238</v>
      </c>
      <c r="D32">
        <v>1722846.5</v>
      </c>
      <c r="E32">
        <v>1654238</v>
      </c>
      <c r="F32">
        <v>3467863</v>
      </c>
    </row>
    <row r="33" spans="1:6" ht="12.75">
      <c r="A33" t="s">
        <v>157</v>
      </c>
      <c r="B33">
        <v>74448.06</v>
      </c>
      <c r="C33">
        <v>492075.68</v>
      </c>
      <c r="D33">
        <v>74448.06</v>
      </c>
      <c r="E33">
        <v>513803.85</v>
      </c>
      <c r="F33">
        <v>693737.61</v>
      </c>
    </row>
    <row r="34" spans="1:6" ht="12.75">
      <c r="A34" t="s">
        <v>158</v>
      </c>
      <c r="B34">
        <v>40422.45</v>
      </c>
      <c r="C34">
        <v>60246.35</v>
      </c>
      <c r="D34">
        <v>48514.45</v>
      </c>
      <c r="E34">
        <v>63746.35</v>
      </c>
      <c r="F34">
        <v>76236.94</v>
      </c>
    </row>
    <row r="35" spans="1:6" ht="12.75">
      <c r="A35" t="s">
        <v>159</v>
      </c>
      <c r="B35">
        <v>13600</v>
      </c>
      <c r="C35">
        <v>40542</v>
      </c>
      <c r="D35">
        <v>13600</v>
      </c>
      <c r="E35">
        <v>40542</v>
      </c>
      <c r="F35">
        <v>40542</v>
      </c>
    </row>
    <row r="36" spans="1:6" ht="12.75">
      <c r="A36" t="s">
        <v>160</v>
      </c>
      <c r="B36">
        <v>98968.33</v>
      </c>
      <c r="C36">
        <v>121901.3</v>
      </c>
      <c r="D36">
        <v>145115.95</v>
      </c>
      <c r="E36">
        <v>186363.63</v>
      </c>
      <c r="F36">
        <v>262867.23</v>
      </c>
    </row>
    <row r="37" spans="1:6" ht="12.75">
      <c r="A37" t="s">
        <v>161</v>
      </c>
      <c r="B37">
        <v>656218.53</v>
      </c>
      <c r="C37">
        <v>680377.48</v>
      </c>
      <c r="D37">
        <v>1205761.08</v>
      </c>
      <c r="E37">
        <v>1075604.51</v>
      </c>
      <c r="F37">
        <v>3775809.43</v>
      </c>
    </row>
    <row r="38" spans="1:6" ht="12.75">
      <c r="A38" t="s">
        <v>162</v>
      </c>
      <c r="B38">
        <v>6364834.64</v>
      </c>
      <c r="C38">
        <v>5171016.57</v>
      </c>
      <c r="D38">
        <v>12513967.86</v>
      </c>
      <c r="E38">
        <v>9108097.32</v>
      </c>
      <c r="F38">
        <v>23041754.26</v>
      </c>
    </row>
    <row r="39" spans="1:6" ht="12.75">
      <c r="A39" t="s">
        <v>163</v>
      </c>
      <c r="B39">
        <v>1345881</v>
      </c>
      <c r="C39">
        <v>2732322</v>
      </c>
      <c r="D39">
        <v>1776497</v>
      </c>
      <c r="E39">
        <v>3288241.37</v>
      </c>
      <c r="F39">
        <v>6750723.37</v>
      </c>
    </row>
    <row r="40" spans="1:6" ht="12.75">
      <c r="A40" t="s">
        <v>164</v>
      </c>
      <c r="B40">
        <v>226639.31</v>
      </c>
      <c r="C40">
        <v>456304.69</v>
      </c>
      <c r="D40">
        <v>610116.27</v>
      </c>
      <c r="E40">
        <v>803443.44</v>
      </c>
      <c r="F40">
        <v>1666610.84</v>
      </c>
    </row>
    <row r="41" spans="1:6" ht="12.75">
      <c r="A41" t="s">
        <v>165</v>
      </c>
      <c r="B41">
        <v>272457</v>
      </c>
      <c r="C41">
        <v>27454</v>
      </c>
      <c r="D41">
        <v>275507</v>
      </c>
      <c r="E41">
        <v>27454</v>
      </c>
      <c r="F41">
        <v>65129</v>
      </c>
    </row>
    <row r="42" spans="1:6" ht="12.75">
      <c r="A42" t="s">
        <v>166</v>
      </c>
      <c r="B42">
        <v>520559.02</v>
      </c>
      <c r="C42">
        <v>395009.03</v>
      </c>
      <c r="D42">
        <v>645252.61</v>
      </c>
      <c r="E42">
        <v>845156.34</v>
      </c>
      <c r="F42">
        <v>2455100.03</v>
      </c>
    </row>
    <row r="43" spans="1:6" ht="12.75">
      <c r="A43" t="s">
        <v>167</v>
      </c>
      <c r="B43">
        <v>3465.49</v>
      </c>
      <c r="C43">
        <v>73102.2</v>
      </c>
      <c r="D43">
        <v>67419.49</v>
      </c>
      <c r="E43">
        <v>76042.2</v>
      </c>
      <c r="F43">
        <v>214368.18</v>
      </c>
    </row>
    <row r="44" spans="1:6" ht="12.75">
      <c r="A44" t="s">
        <v>186</v>
      </c>
      <c r="C44">
        <v>19457.15</v>
      </c>
      <c r="E44">
        <v>66953.92</v>
      </c>
      <c r="F44">
        <v>167859.45</v>
      </c>
    </row>
    <row r="45" spans="1:6" ht="12.75">
      <c r="A45" t="s">
        <v>169</v>
      </c>
      <c r="B45">
        <v>0</v>
      </c>
      <c r="C45">
        <v>0</v>
      </c>
      <c r="D45">
        <v>208</v>
      </c>
      <c r="E45">
        <v>0</v>
      </c>
      <c r="F45">
        <v>830.61</v>
      </c>
    </row>
    <row r="46" spans="1:5" ht="12.75">
      <c r="A46" t="s">
        <v>170</v>
      </c>
      <c r="B46">
        <v>0</v>
      </c>
      <c r="C46">
        <v>0</v>
      </c>
      <c r="D46">
        <v>340000</v>
      </c>
      <c r="E46">
        <v>0</v>
      </c>
    </row>
    <row r="47" spans="1:4" ht="12.75">
      <c r="A47" t="s">
        <v>171</v>
      </c>
      <c r="D47">
        <v>540003.84</v>
      </c>
    </row>
    <row r="48" spans="1:6" ht="12.75">
      <c r="A48" t="s">
        <v>189</v>
      </c>
      <c r="F48">
        <v>22440.62</v>
      </c>
    </row>
    <row r="49" spans="1:6" ht="12.75">
      <c r="A49" t="s">
        <v>76</v>
      </c>
      <c r="F49">
        <v>140989</v>
      </c>
    </row>
    <row r="50" spans="2:6" ht="12.75">
      <c r="B50">
        <v>10645888.360000001</v>
      </c>
      <c r="C50">
        <v>12851744.749999996</v>
      </c>
      <c r="D50">
        <v>20365079.139999997</v>
      </c>
      <c r="E50">
        <v>18677385.23</v>
      </c>
      <c r="F50">
        <v>43770559.870000005</v>
      </c>
    </row>
    <row r="53" ht="12.75">
      <c r="A53" t="s">
        <v>177</v>
      </c>
    </row>
    <row r="54" spans="1:6" ht="12.75">
      <c r="A54" t="s">
        <v>178</v>
      </c>
      <c r="B54" t="s">
        <v>192</v>
      </c>
      <c r="C54" t="s">
        <v>193</v>
      </c>
      <c r="D54" t="s">
        <v>183</v>
      </c>
      <c r="E54" t="s">
        <v>195</v>
      </c>
      <c r="F54" t="s">
        <v>198</v>
      </c>
    </row>
    <row r="55" spans="1:6" ht="12.75">
      <c r="A55" t="s">
        <v>180</v>
      </c>
      <c r="B55">
        <v>0</v>
      </c>
      <c r="C55">
        <v>23589.52</v>
      </c>
      <c r="D55">
        <v>0</v>
      </c>
      <c r="E55">
        <v>52028.79</v>
      </c>
      <c r="F55">
        <v>100161.85</v>
      </c>
    </row>
    <row r="56" spans="1:6" ht="12.75">
      <c r="A56" t="s">
        <v>84</v>
      </c>
      <c r="B56">
        <v>0</v>
      </c>
      <c r="C56">
        <v>286870.15</v>
      </c>
      <c r="D56">
        <v>0</v>
      </c>
      <c r="E56">
        <v>457396.14</v>
      </c>
      <c r="F56">
        <v>872722.1</v>
      </c>
    </row>
    <row r="57" spans="1:4" ht="12.75">
      <c r="A57" t="s">
        <v>15</v>
      </c>
      <c r="B57">
        <v>92350</v>
      </c>
      <c r="C57">
        <v>0</v>
      </c>
      <c r="D57">
        <v>165476</v>
      </c>
    </row>
    <row r="58" spans="1:5" ht="12.75">
      <c r="A58" t="s">
        <v>16</v>
      </c>
      <c r="B58">
        <v>18955380.72</v>
      </c>
      <c r="C58">
        <v>13810358.79</v>
      </c>
      <c r="D58">
        <v>36193503.74</v>
      </c>
      <c r="E58">
        <v>27307497.4</v>
      </c>
    </row>
    <row r="59" spans="1:4" ht="12.75">
      <c r="A59" t="s">
        <v>17</v>
      </c>
      <c r="B59">
        <v>967540.25</v>
      </c>
      <c r="C59">
        <v>0</v>
      </c>
      <c r="D59">
        <v>1836549.25</v>
      </c>
    </row>
    <row r="60" spans="1:4" ht="12.75">
      <c r="A60" t="s">
        <v>18</v>
      </c>
      <c r="B60">
        <v>20329</v>
      </c>
      <c r="C60">
        <v>0</v>
      </c>
      <c r="D60">
        <v>20329</v>
      </c>
    </row>
    <row r="61" spans="1:6" ht="12.75">
      <c r="A61" t="s">
        <v>19</v>
      </c>
      <c r="B61">
        <v>1234174</v>
      </c>
      <c r="C61">
        <v>1305820</v>
      </c>
      <c r="D61">
        <v>2311961</v>
      </c>
      <c r="E61">
        <v>2301328</v>
      </c>
      <c r="F61">
        <v>5074557</v>
      </c>
    </row>
    <row r="62" spans="1:6" ht="12.75">
      <c r="A62" t="s">
        <v>20</v>
      </c>
      <c r="B62">
        <v>9333.02</v>
      </c>
      <c r="C62">
        <v>5048</v>
      </c>
      <c r="D62">
        <v>11317.2</v>
      </c>
      <c r="E62">
        <v>7152</v>
      </c>
      <c r="F62">
        <v>141688.04</v>
      </c>
    </row>
    <row r="63" spans="1:4" ht="12.75">
      <c r="A63" t="s">
        <v>199</v>
      </c>
      <c r="B63">
        <v>0</v>
      </c>
      <c r="C63">
        <v>0</v>
      </c>
      <c r="D63">
        <v>266212</v>
      </c>
    </row>
    <row r="64" spans="1:6" ht="12.75">
      <c r="A64" t="s">
        <v>21</v>
      </c>
      <c r="B64">
        <v>56597</v>
      </c>
      <c r="D64">
        <v>112735</v>
      </c>
      <c r="F64">
        <v>2000</v>
      </c>
    </row>
    <row r="65" spans="1:6" ht="12.75">
      <c r="A65" t="s">
        <v>22</v>
      </c>
      <c r="B65">
        <v>8025836.49</v>
      </c>
      <c r="C65">
        <v>13737969</v>
      </c>
      <c r="D65">
        <v>16669819.18</v>
      </c>
      <c r="E65">
        <v>28347738.07</v>
      </c>
      <c r="F65">
        <v>48451303.52</v>
      </c>
    </row>
    <row r="66" spans="1:6" ht="12.75">
      <c r="A66" t="s">
        <v>23</v>
      </c>
      <c r="B66">
        <v>328623.7</v>
      </c>
      <c r="C66">
        <v>5406.75</v>
      </c>
      <c r="D66">
        <v>1331994.7</v>
      </c>
      <c r="E66">
        <v>11010.75</v>
      </c>
      <c r="F66">
        <v>675895.37</v>
      </c>
    </row>
    <row r="67" spans="1:6" ht="12.75">
      <c r="A67" t="s">
        <v>24</v>
      </c>
      <c r="C67">
        <v>3795117</v>
      </c>
      <c r="D67">
        <v>0</v>
      </c>
      <c r="E67">
        <v>3795117</v>
      </c>
      <c r="F67">
        <v>4250763</v>
      </c>
    </row>
    <row r="68" spans="1:6" ht="12.75">
      <c r="A68" t="s">
        <v>25</v>
      </c>
      <c r="B68">
        <v>1884360</v>
      </c>
      <c r="C68">
        <v>2857322</v>
      </c>
      <c r="D68">
        <v>4241090</v>
      </c>
      <c r="E68">
        <v>5152658</v>
      </c>
      <c r="F68">
        <v>10229364.8</v>
      </c>
    </row>
    <row r="69" spans="1:4" ht="12.75">
      <c r="A69" t="s">
        <v>26</v>
      </c>
      <c r="B69">
        <v>15149</v>
      </c>
      <c r="C69">
        <v>0</v>
      </c>
      <c r="D69">
        <v>15149</v>
      </c>
    </row>
    <row r="70" spans="1:6" ht="12.75">
      <c r="A70" t="s">
        <v>85</v>
      </c>
      <c r="B70">
        <v>0</v>
      </c>
      <c r="C70">
        <v>38774</v>
      </c>
      <c r="E70">
        <v>94971</v>
      </c>
      <c r="F70">
        <v>94971</v>
      </c>
    </row>
    <row r="71" spans="1:5" ht="12.75">
      <c r="A71" t="s">
        <v>86</v>
      </c>
      <c r="B71">
        <v>0</v>
      </c>
      <c r="C71">
        <v>35331.5</v>
      </c>
      <c r="E71">
        <v>71522.4</v>
      </c>
    </row>
    <row r="72" spans="1:6" ht="12.75">
      <c r="A72" t="s">
        <v>90</v>
      </c>
      <c r="B72">
        <v>0</v>
      </c>
      <c r="C72">
        <v>250994</v>
      </c>
      <c r="E72">
        <v>1160862</v>
      </c>
      <c r="F72">
        <v>1172593</v>
      </c>
    </row>
    <row r="73" spans="1:6" ht="12.75">
      <c r="A73" t="s">
        <v>94</v>
      </c>
      <c r="F73">
        <v>56965338.8</v>
      </c>
    </row>
    <row r="74" spans="1:6" ht="12.75">
      <c r="A74" t="s">
        <v>95</v>
      </c>
      <c r="C74">
        <v>-696</v>
      </c>
      <c r="E74">
        <v>-1392</v>
      </c>
      <c r="F74">
        <v>-1392</v>
      </c>
    </row>
    <row r="75" spans="1:5" ht="12.75">
      <c r="A75" t="s">
        <v>200</v>
      </c>
      <c r="E75">
        <v>19490495.08</v>
      </c>
    </row>
    <row r="76" spans="1:6" ht="12.75">
      <c r="A76" t="s">
        <v>58</v>
      </c>
      <c r="F76">
        <v>165</v>
      </c>
    </row>
    <row r="77" spans="1:6" ht="12.75">
      <c r="A77" t="s">
        <v>88</v>
      </c>
      <c r="F77">
        <v>3878857.82</v>
      </c>
    </row>
    <row r="78" spans="1:6" ht="12.75">
      <c r="A78" t="s">
        <v>86</v>
      </c>
      <c r="F78">
        <v>288150.16</v>
      </c>
    </row>
    <row r="79" spans="1:6" ht="12.75">
      <c r="A79" t="s">
        <v>93</v>
      </c>
      <c r="F79">
        <v>702037</v>
      </c>
    </row>
    <row r="80" spans="1:6" ht="12.75">
      <c r="A80" t="s">
        <v>87</v>
      </c>
      <c r="F80">
        <v>3800000</v>
      </c>
    </row>
    <row r="81" spans="2:6" ht="12.75">
      <c r="B81">
        <v>31589673.179999996</v>
      </c>
      <c r="C81">
        <v>36151904.71</v>
      </c>
      <c r="D81">
        <v>63176136.07000001</v>
      </c>
      <c r="E81">
        <v>88248384.63000001</v>
      </c>
      <c r="F81">
        <v>136699176.45999998</v>
      </c>
    </row>
    <row r="82" ht="12.75">
      <c r="A82" t="s">
        <v>179</v>
      </c>
    </row>
    <row r="83" spans="1:5" ht="12.75">
      <c r="A83" t="s">
        <v>44</v>
      </c>
      <c r="C83">
        <v>0</v>
      </c>
      <c r="D83">
        <v>0</v>
      </c>
      <c r="E83">
        <v>0</v>
      </c>
    </row>
    <row r="84" spans="1:5" ht="12.75">
      <c r="A84" t="s">
        <v>45</v>
      </c>
      <c r="B84">
        <v>-449592.6</v>
      </c>
      <c r="C84">
        <v>0</v>
      </c>
      <c r="D84">
        <v>-297091.72</v>
      </c>
      <c r="E84">
        <v>0</v>
      </c>
    </row>
    <row r="85" spans="1:6" ht="12.75">
      <c r="A85" t="s">
        <v>46</v>
      </c>
      <c r="B85">
        <v>50631.48</v>
      </c>
      <c r="C85">
        <v>0</v>
      </c>
      <c r="D85">
        <v>83460.48</v>
      </c>
      <c r="E85">
        <v>0</v>
      </c>
      <c r="F85">
        <v>14556</v>
      </c>
    </row>
    <row r="86" spans="1:5" ht="12.75">
      <c r="A86" t="s">
        <v>47</v>
      </c>
      <c r="B86">
        <v>11000</v>
      </c>
      <c r="C86">
        <v>0</v>
      </c>
      <c r="D86">
        <v>59621</v>
      </c>
      <c r="E86">
        <v>0</v>
      </c>
    </row>
    <row r="87" spans="1:5" ht="12.75">
      <c r="A87" t="s">
        <v>48</v>
      </c>
      <c r="B87">
        <v>265336.09</v>
      </c>
      <c r="C87">
        <v>0</v>
      </c>
      <c r="D87">
        <v>529125.97</v>
      </c>
      <c r="E87">
        <v>0</v>
      </c>
    </row>
    <row r="88" spans="1:5" ht="12.75">
      <c r="A88" t="s">
        <v>49</v>
      </c>
      <c r="B88">
        <v>7550.24</v>
      </c>
      <c r="D88">
        <v>7550.24</v>
      </c>
      <c r="E88">
        <v>0</v>
      </c>
    </row>
    <row r="89" spans="1:6" ht="12.75">
      <c r="A89" t="s">
        <v>50</v>
      </c>
      <c r="B89">
        <v>106502</v>
      </c>
      <c r="C89">
        <v>86488</v>
      </c>
      <c r="D89">
        <v>277292.18</v>
      </c>
      <c r="E89">
        <v>188821</v>
      </c>
      <c r="F89">
        <v>298056</v>
      </c>
    </row>
    <row r="90" spans="1:6" ht="12.75">
      <c r="A90" t="s">
        <v>51</v>
      </c>
      <c r="B90">
        <v>2442.71</v>
      </c>
      <c r="C90">
        <v>7105</v>
      </c>
      <c r="D90">
        <v>5526.71</v>
      </c>
      <c r="E90">
        <v>10970</v>
      </c>
      <c r="F90">
        <v>19678</v>
      </c>
    </row>
    <row r="91" spans="1:6" ht="12.75">
      <c r="A91" t="s">
        <v>52</v>
      </c>
      <c r="B91">
        <v>58052</v>
      </c>
      <c r="C91">
        <v>63310</v>
      </c>
      <c r="D91">
        <v>99306</v>
      </c>
      <c r="E91">
        <v>129141</v>
      </c>
      <c r="F91">
        <v>255427</v>
      </c>
    </row>
    <row r="92" spans="1:6" ht="12.75">
      <c r="A92" t="s">
        <v>53</v>
      </c>
      <c r="B92">
        <v>622036</v>
      </c>
      <c r="C92">
        <v>688356</v>
      </c>
      <c r="D92">
        <v>1279855</v>
      </c>
      <c r="E92">
        <v>1402043</v>
      </c>
      <c r="F92">
        <v>2752602</v>
      </c>
    </row>
    <row r="93" spans="1:4" ht="12.75">
      <c r="A93" t="s">
        <v>54</v>
      </c>
      <c r="D93">
        <v>-380</v>
      </c>
    </row>
    <row r="94" spans="1:6" ht="12.75">
      <c r="A94" t="s">
        <v>201</v>
      </c>
      <c r="B94">
        <v>140000</v>
      </c>
      <c r="C94">
        <v>-33242</v>
      </c>
      <c r="D94">
        <v>140000</v>
      </c>
      <c r="E94">
        <v>116758</v>
      </c>
      <c r="F94">
        <v>116758</v>
      </c>
    </row>
    <row r="95" spans="1:5" ht="12.75">
      <c r="A95" t="s">
        <v>56</v>
      </c>
      <c r="B95">
        <v>0</v>
      </c>
      <c r="C95">
        <v>0</v>
      </c>
      <c r="D95">
        <v>11958</v>
      </c>
      <c r="E95">
        <v>0</v>
      </c>
    </row>
    <row r="96" spans="1:6" ht="12.75">
      <c r="A96" t="s">
        <v>57</v>
      </c>
      <c r="B96">
        <v>1086677</v>
      </c>
      <c r="C96">
        <v>269322</v>
      </c>
      <c r="D96">
        <v>2179687</v>
      </c>
      <c r="E96">
        <v>448870</v>
      </c>
      <c r="F96">
        <v>1607123</v>
      </c>
    </row>
    <row r="97" spans="1:5" ht="12.75">
      <c r="A97" t="s">
        <v>58</v>
      </c>
      <c r="D97">
        <v>165</v>
      </c>
      <c r="E97">
        <v>0</v>
      </c>
    </row>
    <row r="98" spans="1:6" ht="12.75">
      <c r="A98" t="s">
        <v>59</v>
      </c>
      <c r="B98">
        <v>28124</v>
      </c>
      <c r="D98">
        <v>30944</v>
      </c>
      <c r="E98">
        <v>0</v>
      </c>
      <c r="F98">
        <v>2300000</v>
      </c>
    </row>
    <row r="99" spans="1:6" ht="12.75">
      <c r="A99" t="s">
        <v>60</v>
      </c>
      <c r="D99">
        <v>3761.64</v>
      </c>
      <c r="E99">
        <v>0</v>
      </c>
      <c r="F99">
        <v>10787.49</v>
      </c>
    </row>
    <row r="100" spans="1:6" ht="12.75">
      <c r="A100" t="s">
        <v>61</v>
      </c>
      <c r="B100">
        <v>2100</v>
      </c>
      <c r="C100">
        <v>2100</v>
      </c>
      <c r="D100">
        <v>2100</v>
      </c>
      <c r="E100">
        <v>2100</v>
      </c>
      <c r="F100">
        <v>367386</v>
      </c>
    </row>
    <row r="101" spans="1:6" ht="12.75">
      <c r="A101" t="s">
        <v>62</v>
      </c>
      <c r="C101">
        <v>73763.5</v>
      </c>
      <c r="D101">
        <v>-5250</v>
      </c>
      <c r="E101">
        <v>83963.5</v>
      </c>
      <c r="F101">
        <v>-3215.5</v>
      </c>
    </row>
    <row r="102" spans="1:6" ht="12.75">
      <c r="A102" t="s">
        <v>63</v>
      </c>
      <c r="B102">
        <v>29385.38</v>
      </c>
      <c r="C102">
        <v>30966.72</v>
      </c>
      <c r="D102">
        <v>63407.5</v>
      </c>
      <c r="E102">
        <v>68190.28</v>
      </c>
      <c r="F102">
        <v>220216.76</v>
      </c>
    </row>
    <row r="103" spans="1:5" ht="12.75">
      <c r="A103" t="s">
        <v>64</v>
      </c>
      <c r="B103">
        <v>65599.27</v>
      </c>
      <c r="D103">
        <v>114251.27</v>
      </c>
      <c r="E103">
        <v>0</v>
      </c>
    </row>
    <row r="104" spans="1:5" ht="12.75">
      <c r="A104" t="s">
        <v>65</v>
      </c>
      <c r="C104">
        <v>13118</v>
      </c>
      <c r="E104">
        <v>0</v>
      </c>
    </row>
    <row r="105" spans="1:6" ht="12.75">
      <c r="A105" t="s">
        <v>66</v>
      </c>
      <c r="B105">
        <v>21922</v>
      </c>
      <c r="C105">
        <v>1000</v>
      </c>
      <c r="D105">
        <v>22842</v>
      </c>
      <c r="E105">
        <v>2500</v>
      </c>
      <c r="F105">
        <v>5270</v>
      </c>
    </row>
    <row r="106" spans="1:6" ht="12.75">
      <c r="A106" t="s">
        <v>67</v>
      </c>
      <c r="B106">
        <v>6930</v>
      </c>
      <c r="C106">
        <v>600</v>
      </c>
      <c r="D106">
        <v>8990</v>
      </c>
      <c r="E106">
        <v>850</v>
      </c>
      <c r="F106">
        <v>10869</v>
      </c>
    </row>
    <row r="107" spans="1:6" ht="12.75">
      <c r="A107" t="s">
        <v>68</v>
      </c>
      <c r="B107">
        <v>31722</v>
      </c>
      <c r="C107">
        <v>8762</v>
      </c>
      <c r="D107">
        <v>57701</v>
      </c>
      <c r="E107">
        <v>35649</v>
      </c>
      <c r="F107">
        <v>85892</v>
      </c>
    </row>
    <row r="108" spans="1:6" ht="12.75">
      <c r="A108" t="s">
        <v>69</v>
      </c>
      <c r="B108">
        <v>4500</v>
      </c>
      <c r="D108">
        <v>7500</v>
      </c>
      <c r="E108">
        <v>9000</v>
      </c>
      <c r="F108">
        <v>19500</v>
      </c>
    </row>
    <row r="109" spans="1:6" ht="12.75">
      <c r="A109" t="s">
        <v>70</v>
      </c>
      <c r="B109">
        <v>351939</v>
      </c>
      <c r="C109">
        <v>287127</v>
      </c>
      <c r="D109">
        <v>578797</v>
      </c>
      <c r="E109">
        <v>478179</v>
      </c>
      <c r="F109">
        <v>1140517</v>
      </c>
    </row>
    <row r="110" spans="1:5" ht="12.75">
      <c r="A110" t="s">
        <v>71</v>
      </c>
      <c r="B110">
        <v>0</v>
      </c>
      <c r="C110">
        <v>0</v>
      </c>
      <c r="D110">
        <v>0</v>
      </c>
      <c r="E110">
        <v>0</v>
      </c>
    </row>
    <row r="111" spans="1:5" ht="12.75">
      <c r="A111" t="s">
        <v>72</v>
      </c>
      <c r="B111">
        <v>0</v>
      </c>
      <c r="C111">
        <v>0</v>
      </c>
      <c r="D111">
        <v>4099</v>
      </c>
      <c r="E111">
        <v>0</v>
      </c>
    </row>
    <row r="112" spans="1:6" ht="12.75">
      <c r="A112" t="s">
        <v>73</v>
      </c>
      <c r="B112">
        <v>67736.64</v>
      </c>
      <c r="C112">
        <v>-86564.16</v>
      </c>
      <c r="D112">
        <v>110136.97</v>
      </c>
      <c r="E112">
        <v>-96792.85</v>
      </c>
      <c r="F112">
        <v>-93282.64</v>
      </c>
    </row>
    <row r="113" spans="1:5" ht="12.75">
      <c r="A113" t="s">
        <v>74</v>
      </c>
      <c r="B113">
        <v>120901</v>
      </c>
      <c r="D113">
        <v>134307</v>
      </c>
      <c r="E113">
        <v>0</v>
      </c>
    </row>
    <row r="114" spans="1:5" ht="12.75">
      <c r="A114" t="s">
        <v>75</v>
      </c>
      <c r="B114">
        <v>164833</v>
      </c>
      <c r="C114">
        <v>69492</v>
      </c>
      <c r="D114">
        <v>252981.5</v>
      </c>
      <c r="E114">
        <v>0</v>
      </c>
    </row>
    <row r="115" spans="1:5" ht="12.75">
      <c r="A115" t="s">
        <v>76</v>
      </c>
      <c r="B115">
        <v>9729</v>
      </c>
      <c r="C115">
        <v>2875</v>
      </c>
      <c r="D115">
        <v>9729</v>
      </c>
      <c r="E115">
        <v>57257</v>
      </c>
    </row>
    <row r="116" spans="1:6" ht="12.75">
      <c r="A116" t="s">
        <v>77</v>
      </c>
      <c r="B116">
        <v>13516</v>
      </c>
      <c r="C116">
        <v>18344</v>
      </c>
      <c r="D116">
        <v>13516</v>
      </c>
      <c r="E116">
        <v>18344</v>
      </c>
      <c r="F116">
        <v>33430</v>
      </c>
    </row>
    <row r="117" spans="1:5" ht="12.75">
      <c r="A117" t="s">
        <v>78</v>
      </c>
      <c r="B117">
        <v>0</v>
      </c>
      <c r="C117">
        <v>2504</v>
      </c>
      <c r="D117">
        <v>106500</v>
      </c>
      <c r="E117">
        <v>0</v>
      </c>
    </row>
    <row r="118" spans="1:6" ht="12.75">
      <c r="A118" t="s">
        <v>101</v>
      </c>
      <c r="B118">
        <v>0</v>
      </c>
      <c r="C118">
        <v>5256</v>
      </c>
      <c r="D118">
        <v>0</v>
      </c>
      <c r="E118">
        <v>75658</v>
      </c>
      <c r="F118">
        <v>154530</v>
      </c>
    </row>
    <row r="119" spans="1:6" ht="12.75">
      <c r="A119" t="s">
        <v>103</v>
      </c>
      <c r="B119">
        <v>0</v>
      </c>
      <c r="C119">
        <v>92661</v>
      </c>
      <c r="D119">
        <v>0</v>
      </c>
      <c r="E119">
        <v>92661</v>
      </c>
      <c r="F119">
        <v>93760</v>
      </c>
    </row>
    <row r="120" spans="1:6" ht="12.75">
      <c r="A120" t="s">
        <v>105</v>
      </c>
      <c r="B120">
        <v>0</v>
      </c>
      <c r="C120">
        <v>406497</v>
      </c>
      <c r="D120">
        <v>0</v>
      </c>
      <c r="E120">
        <v>711497</v>
      </c>
      <c r="F120">
        <v>1583250</v>
      </c>
    </row>
    <row r="121" spans="1:6" ht="12.75">
      <c r="A121" t="s">
        <v>107</v>
      </c>
      <c r="B121">
        <v>0</v>
      </c>
      <c r="C121">
        <v>6524</v>
      </c>
      <c r="D121">
        <v>0</v>
      </c>
      <c r="E121">
        <v>10964</v>
      </c>
      <c r="F121">
        <v>33201</v>
      </c>
    </row>
    <row r="122" spans="1:6" ht="12.75">
      <c r="A122" t="s">
        <v>111</v>
      </c>
      <c r="B122">
        <v>0</v>
      </c>
      <c r="C122">
        <v>787</v>
      </c>
      <c r="D122">
        <v>0</v>
      </c>
      <c r="E122">
        <v>1922</v>
      </c>
      <c r="F122">
        <v>3459</v>
      </c>
    </row>
    <row r="123" spans="1:6" ht="12.75">
      <c r="A123" t="s">
        <v>112</v>
      </c>
      <c r="B123">
        <v>0</v>
      </c>
      <c r="C123">
        <v>131200</v>
      </c>
      <c r="D123">
        <v>0</v>
      </c>
      <c r="E123">
        <v>131200</v>
      </c>
      <c r="F123">
        <v>131200</v>
      </c>
    </row>
    <row r="124" spans="1:6" ht="12.75">
      <c r="A124" t="s">
        <v>115</v>
      </c>
      <c r="B124">
        <v>0</v>
      </c>
      <c r="C124">
        <v>200000</v>
      </c>
      <c r="D124">
        <v>0</v>
      </c>
      <c r="E124">
        <v>200000</v>
      </c>
      <c r="F124">
        <v>14378496</v>
      </c>
    </row>
    <row r="125" spans="1:6" ht="12.75">
      <c r="A125" t="s">
        <v>116</v>
      </c>
      <c r="B125">
        <v>0</v>
      </c>
      <c r="C125">
        <v>97135</v>
      </c>
      <c r="D125">
        <v>0</v>
      </c>
      <c r="E125">
        <v>119491</v>
      </c>
      <c r="F125">
        <v>119491</v>
      </c>
    </row>
    <row r="126" spans="1:6" ht="12.75">
      <c r="A126" t="s">
        <v>118</v>
      </c>
      <c r="B126">
        <v>0</v>
      </c>
      <c r="C126">
        <v>2504</v>
      </c>
      <c r="D126">
        <v>0</v>
      </c>
      <c r="E126">
        <v>6026</v>
      </c>
      <c r="F126">
        <v>13509.77</v>
      </c>
    </row>
    <row r="127" spans="1:6" ht="12.75">
      <c r="A127" t="s">
        <v>119</v>
      </c>
      <c r="B127">
        <v>0</v>
      </c>
      <c r="C127">
        <v>3000</v>
      </c>
      <c r="D127">
        <v>0</v>
      </c>
      <c r="E127">
        <v>10500</v>
      </c>
      <c r="F127">
        <v>38400</v>
      </c>
    </row>
    <row r="128" spans="1:6" ht="12.75">
      <c r="A128" t="s">
        <v>121</v>
      </c>
      <c r="B128">
        <v>0</v>
      </c>
      <c r="C128">
        <v>332095</v>
      </c>
      <c r="D128">
        <v>0</v>
      </c>
      <c r="E128">
        <v>1210097.5</v>
      </c>
      <c r="F128">
        <v>2468767.5</v>
      </c>
    </row>
    <row r="129" spans="1:6" ht="12.75">
      <c r="A129" t="s">
        <v>122</v>
      </c>
      <c r="B129">
        <v>0</v>
      </c>
      <c r="C129">
        <v>588</v>
      </c>
      <c r="D129">
        <v>0</v>
      </c>
      <c r="E129">
        <v>588</v>
      </c>
      <c r="F129">
        <v>1970.5</v>
      </c>
    </row>
    <row r="130" spans="1:5" ht="12.75">
      <c r="A130" t="s">
        <v>127</v>
      </c>
      <c r="C130">
        <v>5050</v>
      </c>
      <c r="D130">
        <v>0</v>
      </c>
      <c r="E130">
        <v>7280</v>
      </c>
    </row>
    <row r="131" spans="1:6" ht="12.75">
      <c r="A131" t="s">
        <v>128</v>
      </c>
      <c r="B131">
        <v>0</v>
      </c>
      <c r="C131">
        <v>17666.5</v>
      </c>
      <c r="D131">
        <v>0</v>
      </c>
      <c r="E131">
        <v>51714.78</v>
      </c>
      <c r="F131">
        <v>198082.72</v>
      </c>
    </row>
    <row r="132" spans="1:6" ht="12.75">
      <c r="A132" t="s">
        <v>130</v>
      </c>
      <c r="B132">
        <v>0</v>
      </c>
      <c r="C132">
        <v>57753.5</v>
      </c>
      <c r="D132">
        <v>0</v>
      </c>
      <c r="E132">
        <v>115772.3</v>
      </c>
      <c r="F132">
        <v>345158.3</v>
      </c>
    </row>
    <row r="133" spans="1:5" ht="12.75">
      <c r="A133" t="s">
        <v>69</v>
      </c>
      <c r="B133">
        <v>0</v>
      </c>
      <c r="C133">
        <v>4500</v>
      </c>
      <c r="D133">
        <v>0</v>
      </c>
      <c r="E133">
        <v>0</v>
      </c>
    </row>
    <row r="134" spans="1:6" ht="12.75">
      <c r="A134" t="s">
        <v>131</v>
      </c>
      <c r="B134">
        <v>0</v>
      </c>
      <c r="C134">
        <v>-106.53</v>
      </c>
      <c r="D134">
        <v>0</v>
      </c>
      <c r="E134">
        <v>149</v>
      </c>
      <c r="F134">
        <v>150.3</v>
      </c>
    </row>
    <row r="135" spans="1:6" ht="12.75">
      <c r="A135" t="s">
        <v>132</v>
      </c>
      <c r="B135">
        <v>0</v>
      </c>
      <c r="C135">
        <v>6000</v>
      </c>
      <c r="D135">
        <v>0</v>
      </c>
      <c r="E135">
        <v>28000</v>
      </c>
      <c r="F135">
        <v>50000</v>
      </c>
    </row>
    <row r="136" spans="1:6" ht="12.75">
      <c r="A136" t="s">
        <v>137</v>
      </c>
      <c r="B136">
        <v>0</v>
      </c>
      <c r="C136">
        <v>342458</v>
      </c>
      <c r="D136">
        <v>0</v>
      </c>
      <c r="E136">
        <v>1334073</v>
      </c>
      <c r="F136">
        <v>2179429</v>
      </c>
    </row>
    <row r="137" spans="1:6" ht="12.75">
      <c r="A137" t="s">
        <v>139</v>
      </c>
      <c r="B137">
        <v>0</v>
      </c>
      <c r="C137">
        <v>37152</v>
      </c>
      <c r="D137">
        <v>0</v>
      </c>
      <c r="E137">
        <v>60681</v>
      </c>
      <c r="F137">
        <v>160025</v>
      </c>
    </row>
    <row r="138" spans="1:5" ht="12.75">
      <c r="A138" t="s">
        <v>140</v>
      </c>
      <c r="B138">
        <v>0</v>
      </c>
      <c r="C138">
        <v>8273</v>
      </c>
      <c r="D138">
        <v>0</v>
      </c>
      <c r="E138">
        <v>0</v>
      </c>
    </row>
    <row r="139" spans="1:6" ht="12.75">
      <c r="A139" t="s">
        <v>143</v>
      </c>
      <c r="B139">
        <v>0</v>
      </c>
      <c r="C139">
        <v>32803</v>
      </c>
      <c r="D139">
        <v>0</v>
      </c>
      <c r="E139">
        <v>32803</v>
      </c>
      <c r="F139">
        <v>32803</v>
      </c>
    </row>
    <row r="140" spans="1:6" ht="12.75">
      <c r="A140" t="s">
        <v>108</v>
      </c>
      <c r="B140">
        <v>0</v>
      </c>
      <c r="C140">
        <v>0</v>
      </c>
      <c r="D140">
        <v>0</v>
      </c>
      <c r="E140">
        <v>1374522</v>
      </c>
      <c r="F140">
        <v>3447819</v>
      </c>
    </row>
    <row r="141" spans="1:6" ht="12.75">
      <c r="A141" t="s">
        <v>120</v>
      </c>
      <c r="B141">
        <v>0</v>
      </c>
      <c r="C141">
        <v>0</v>
      </c>
      <c r="D141">
        <v>0</v>
      </c>
      <c r="E141">
        <v>100289</v>
      </c>
      <c r="F141">
        <v>100289</v>
      </c>
    </row>
    <row r="142" spans="1:6" ht="12.75">
      <c r="A142" t="s">
        <v>126</v>
      </c>
      <c r="B142">
        <v>0</v>
      </c>
      <c r="C142">
        <v>0</v>
      </c>
      <c r="D142">
        <v>0</v>
      </c>
      <c r="E142">
        <v>761659</v>
      </c>
      <c r="F142">
        <v>761659</v>
      </c>
    </row>
    <row r="143" spans="1:6" ht="12.75">
      <c r="A143" t="s">
        <v>65</v>
      </c>
      <c r="B143">
        <v>0</v>
      </c>
      <c r="C143">
        <v>0</v>
      </c>
      <c r="D143">
        <v>0</v>
      </c>
      <c r="E143">
        <v>13118</v>
      </c>
      <c r="F143">
        <v>15876</v>
      </c>
    </row>
    <row r="144" spans="1:6" ht="12.75">
      <c r="A144" t="s">
        <v>133</v>
      </c>
      <c r="B144">
        <v>0</v>
      </c>
      <c r="C144">
        <v>0</v>
      </c>
      <c r="D144">
        <v>0</v>
      </c>
      <c r="E144">
        <v>9406.9</v>
      </c>
      <c r="F144">
        <v>11242.9</v>
      </c>
    </row>
    <row r="145" spans="1:6" ht="12.75">
      <c r="A145" t="s">
        <v>134</v>
      </c>
      <c r="B145">
        <v>0</v>
      </c>
      <c r="C145">
        <v>0</v>
      </c>
      <c r="D145">
        <v>0</v>
      </c>
      <c r="E145">
        <v>41700</v>
      </c>
      <c r="F145">
        <v>114210</v>
      </c>
    </row>
    <row r="146" spans="1:6" ht="12.75">
      <c r="A146" t="s">
        <v>135</v>
      </c>
      <c r="B146">
        <v>0</v>
      </c>
      <c r="C146">
        <v>0</v>
      </c>
      <c r="D146">
        <v>0</v>
      </c>
      <c r="E146">
        <v>1127</v>
      </c>
      <c r="F146">
        <v>4422</v>
      </c>
    </row>
    <row r="147" spans="1:6" ht="12.75">
      <c r="A147" t="s">
        <v>136</v>
      </c>
      <c r="B147">
        <v>0</v>
      </c>
      <c r="C147">
        <v>0</v>
      </c>
      <c r="D147">
        <v>0</v>
      </c>
      <c r="E147">
        <v>5021</v>
      </c>
      <c r="F147">
        <v>5021</v>
      </c>
    </row>
    <row r="148" spans="1:6" ht="12.75">
      <c r="A148" t="s">
        <v>140</v>
      </c>
      <c r="B148">
        <v>0</v>
      </c>
      <c r="C148">
        <v>0</v>
      </c>
      <c r="D148">
        <v>0</v>
      </c>
      <c r="E148">
        <v>8273</v>
      </c>
      <c r="F148">
        <v>54773</v>
      </c>
    </row>
    <row r="149" spans="1:6" ht="12.75">
      <c r="A149" t="s">
        <v>75</v>
      </c>
      <c r="B149">
        <v>0</v>
      </c>
      <c r="C149">
        <v>0</v>
      </c>
      <c r="D149">
        <v>0</v>
      </c>
      <c r="E149">
        <v>138587</v>
      </c>
      <c r="F149">
        <v>299041.5</v>
      </c>
    </row>
    <row r="150" spans="1:6" ht="12.75">
      <c r="A150" t="s">
        <v>142</v>
      </c>
      <c r="B150">
        <v>0</v>
      </c>
      <c r="C150">
        <v>0</v>
      </c>
      <c r="D150">
        <v>0</v>
      </c>
      <c r="E150">
        <v>7512</v>
      </c>
      <c r="F150">
        <v>15024</v>
      </c>
    </row>
    <row r="151" spans="1:6" ht="12.75">
      <c r="A151" t="s">
        <v>54</v>
      </c>
      <c r="B151">
        <v>0</v>
      </c>
      <c r="C151">
        <v>0</v>
      </c>
      <c r="D151">
        <v>0</v>
      </c>
      <c r="E151">
        <v>0</v>
      </c>
      <c r="F151">
        <v>-304.87</v>
      </c>
    </row>
    <row r="152" spans="1:6" ht="12.75">
      <c r="A152" t="s">
        <v>102</v>
      </c>
      <c r="B152">
        <v>0</v>
      </c>
      <c r="C152">
        <v>0</v>
      </c>
      <c r="D152">
        <v>0</v>
      </c>
      <c r="E152">
        <v>0</v>
      </c>
      <c r="F152">
        <v>60000</v>
      </c>
    </row>
    <row r="153" spans="1:6" ht="12.75">
      <c r="A153" t="s">
        <v>104</v>
      </c>
      <c r="B153">
        <v>0</v>
      </c>
      <c r="C153">
        <v>0</v>
      </c>
      <c r="D153">
        <v>0</v>
      </c>
      <c r="E153">
        <v>0</v>
      </c>
      <c r="F153">
        <v>47389</v>
      </c>
    </row>
    <row r="154" spans="1:6" ht="12.75">
      <c r="A154" t="s">
        <v>109</v>
      </c>
      <c r="B154">
        <v>0</v>
      </c>
      <c r="C154">
        <v>0</v>
      </c>
      <c r="D154">
        <v>0</v>
      </c>
      <c r="E154">
        <v>0</v>
      </c>
      <c r="F154">
        <v>6360994.4</v>
      </c>
    </row>
    <row r="155" spans="1:6" ht="12.75">
      <c r="A155" t="s">
        <v>106</v>
      </c>
      <c r="B155">
        <v>0</v>
      </c>
      <c r="C155">
        <v>0</v>
      </c>
      <c r="D155">
        <v>0</v>
      </c>
      <c r="E155">
        <v>0</v>
      </c>
      <c r="F155">
        <v>4872</v>
      </c>
    </row>
    <row r="156" spans="1:6" ht="12.75">
      <c r="A156" t="s">
        <v>18</v>
      </c>
      <c r="B156">
        <v>0</v>
      </c>
      <c r="C156">
        <v>0</v>
      </c>
      <c r="D156">
        <v>0</v>
      </c>
      <c r="E156">
        <v>0</v>
      </c>
      <c r="F156">
        <v>20330</v>
      </c>
    </row>
    <row r="157" spans="1:6" ht="12.75">
      <c r="A157" t="s">
        <v>113</v>
      </c>
      <c r="B157">
        <v>0</v>
      </c>
      <c r="C157">
        <v>0</v>
      </c>
      <c r="D157">
        <v>0</v>
      </c>
      <c r="E157">
        <v>0</v>
      </c>
      <c r="F157">
        <v>30682</v>
      </c>
    </row>
    <row r="158" spans="1:6" ht="12.75">
      <c r="A158" t="s">
        <v>114</v>
      </c>
      <c r="B158">
        <v>0</v>
      </c>
      <c r="C158">
        <v>0</v>
      </c>
      <c r="D158">
        <v>0</v>
      </c>
      <c r="E158">
        <v>0</v>
      </c>
      <c r="F158">
        <v>26840</v>
      </c>
    </row>
    <row r="159" spans="1:6" ht="12.75">
      <c r="A159" t="s">
        <v>117</v>
      </c>
      <c r="B159">
        <v>0</v>
      </c>
      <c r="C159">
        <v>0</v>
      </c>
      <c r="D159">
        <v>0</v>
      </c>
      <c r="E159">
        <v>0</v>
      </c>
      <c r="F159">
        <v>33090</v>
      </c>
    </row>
    <row r="160" spans="1:6" ht="12.75">
      <c r="A160" t="s">
        <v>123</v>
      </c>
      <c r="B160">
        <v>0</v>
      </c>
      <c r="C160">
        <v>0</v>
      </c>
      <c r="D160">
        <v>0</v>
      </c>
      <c r="E160">
        <v>0</v>
      </c>
      <c r="F160">
        <v>35628.11</v>
      </c>
    </row>
    <row r="161" spans="1:6" ht="12.75">
      <c r="A161" t="s">
        <v>129</v>
      </c>
      <c r="B161">
        <v>0</v>
      </c>
      <c r="C161">
        <v>0</v>
      </c>
      <c r="D161">
        <v>0</v>
      </c>
      <c r="E161">
        <v>0</v>
      </c>
      <c r="F161">
        <v>8303640</v>
      </c>
    </row>
    <row r="162" spans="1:6" ht="12.75">
      <c r="A162" t="s">
        <v>138</v>
      </c>
      <c r="B162">
        <v>0</v>
      </c>
      <c r="C162">
        <v>0</v>
      </c>
      <c r="D162">
        <v>0</v>
      </c>
      <c r="E162">
        <v>0</v>
      </c>
      <c r="F162">
        <v>3960</v>
      </c>
    </row>
    <row r="163" spans="2:6" ht="12.75">
      <c r="B163">
        <v>2819572.21</v>
      </c>
      <c r="C163">
        <v>3295223.53</v>
      </c>
      <c r="D163">
        <v>5892389.739999998</v>
      </c>
      <c r="E163">
        <v>9618135.41</v>
      </c>
      <c r="F163">
        <v>50903751.24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accounts6</dc:creator>
  <cp:keywords/>
  <dc:description/>
  <cp:lastModifiedBy>Administrator</cp:lastModifiedBy>
  <cp:lastPrinted>2010-11-07T12:38:18Z</cp:lastPrinted>
  <dcterms:created xsi:type="dcterms:W3CDTF">2010-10-19T10:39:47Z</dcterms:created>
  <dcterms:modified xsi:type="dcterms:W3CDTF">2010-11-10T06:31:50Z</dcterms:modified>
  <cp:category/>
  <cp:version/>
  <cp:contentType/>
  <cp:contentStatus/>
</cp:coreProperties>
</file>